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501" activeTab="0"/>
  </bookViews>
  <sheets>
    <sheet name="Assets" sheetId="1" r:id="rId1"/>
    <sheet name="Liabilities" sheetId="2" state="hidden" r:id="rId2"/>
    <sheet name="NetWorth" sheetId="3" state="hidden" r:id="rId3"/>
    <sheet name="Revenue" sheetId="4" state="hidden" r:id="rId4"/>
    <sheet name="Operation" sheetId="5" state="hidden" r:id="rId5"/>
    <sheet name="OtherRE" sheetId="6" state="hidden" r:id="rId6"/>
    <sheet name="Macros" sheetId="7" state="hidden" r:id="rId7"/>
    <sheet name="FRB Assets" sheetId="8" r:id="rId8"/>
    <sheet name="FRB History" sheetId="9" r:id="rId9"/>
    <sheet name="FRB Sales" sheetId="10" r:id="rId10"/>
    <sheet name="IDP Assets" sheetId="11" r:id="rId11"/>
    <sheet name="IDP History" sheetId="12" r:id="rId12"/>
    <sheet name="IDP Sales" sheetId="13" r:id="rId13"/>
  </sheets>
  <definedNames>
    <definedName name="_xlnm.Print_Area" localSheetId="0">'Assets'!$A$1:$H$45</definedName>
    <definedName name="_xlnm.Print_Area" localSheetId="7">'FRB Assets'!$A$1:$J$93</definedName>
    <definedName name="_xlnm.Print_Area" localSheetId="8">'FRB History'!$A$1:$J$93</definedName>
    <definedName name="_xlnm.Print_Area" localSheetId="9">'FRB Sales'!$A$1:$J$93</definedName>
    <definedName name="_xlnm.Print_Area" localSheetId="10">'IDP Assets'!$A$1:$J$72</definedName>
    <definedName name="_xlnm.Print_Area" localSheetId="11">'IDP History'!$A$1:$H$72</definedName>
    <definedName name="_xlnm.Print_Area" localSheetId="12">'IDP Sales'!$A$1:$J$72</definedName>
    <definedName name="_xlnm.Print_Area" localSheetId="1">'Liabilities'!$A$1:$H$38</definedName>
    <definedName name="_xlnm.Print_Area" localSheetId="2">'NetWorth'!$A$1:$H$21</definedName>
    <definedName name="_xlnm.Print_Area" localSheetId="4">'Operation'!$A$1:$H$19</definedName>
    <definedName name="_xlnm.Print_Area" localSheetId="5">'OtherRE'!$A$1:$H$41</definedName>
    <definedName name="_xlnm.Print_Area" localSheetId="3">'Revenue'!$A$1:$H$17</definedName>
  </definedNames>
  <calcPr fullCalcOnLoad="1"/>
</workbook>
</file>

<file path=xl/sharedStrings.xml><?xml version="1.0" encoding="utf-8"?>
<sst xmlns="http://schemas.openxmlformats.org/spreadsheetml/2006/main" count="3703" uniqueCount="1398">
  <si>
    <t>Advances:</t>
  </si>
  <si>
    <t>Accruals</t>
  </si>
  <si>
    <t>Notes Payable:</t>
  </si>
  <si>
    <t>Current Taxes (-):</t>
  </si>
  <si>
    <t>Net Profit:</t>
  </si>
  <si>
    <t>Trade Notes Receivable:</t>
  </si>
  <si>
    <t>Billings in Excess of Costs:</t>
  </si>
  <si>
    <t>Other Assets</t>
  </si>
  <si>
    <t>Other Equity:</t>
  </si>
  <si>
    <t>Total Operating Expenses:</t>
  </si>
  <si>
    <t>Other Income</t>
  </si>
  <si>
    <t>Bad Debt Expense:</t>
  </si>
  <si>
    <t>Treasury Stock (-):</t>
  </si>
  <si>
    <t>Marketable Investments:</t>
  </si>
  <si>
    <t>Lease/Rent Expense:</t>
  </si>
  <si>
    <t>Additional Paid-in Capital:</t>
  </si>
  <si>
    <t>Accrued Payroll Taxes:</t>
  </si>
  <si>
    <t>Loss on Sale of Assets:</t>
  </si>
  <si>
    <t>Depreciation:</t>
  </si>
  <si>
    <t>Overdrafts:</t>
  </si>
  <si>
    <t>Other Intangibles:</t>
  </si>
  <si>
    <t>Accrued Dividends:</t>
  </si>
  <si>
    <t>Prior Year</t>
  </si>
  <si>
    <t>Total Extraordinary Items:</t>
  </si>
  <si>
    <t>Revenue Input Form</t>
  </si>
  <si>
    <t>Accounts Payable</t>
  </si>
  <si>
    <t>NET WORTH Input Form</t>
  </si>
  <si>
    <t>Other Current Assets</t>
  </si>
  <si>
    <t>Net Accounts Receivable:</t>
  </si>
  <si>
    <t xml:space="preserve">   - Close Spreadsheet</t>
  </si>
  <si>
    <t>Prepaid Expenses - Non current:</t>
  </si>
  <si>
    <t>Selling, General &amp; Admin. Exp.:</t>
  </si>
  <si>
    <t>Revenue</t>
  </si>
  <si>
    <t>Finished Goods:</t>
  </si>
  <si>
    <t>Effect of Accounting Change:</t>
  </si>
  <si>
    <t>Other Notes Rec. - Current:</t>
  </si>
  <si>
    <t>Depreciation</t>
  </si>
  <si>
    <t>Other Operating Expenses:</t>
  </si>
  <si>
    <t>LIABILITIES Input Form</t>
  </si>
  <si>
    <t>ASSETS Input Form</t>
  </si>
  <si>
    <t>Accrued Profit Sharing Contrib:</t>
  </si>
  <si>
    <t>Total Other Incomes:</t>
  </si>
  <si>
    <t>Total Liabilities &amp; Net Worth:</t>
  </si>
  <si>
    <t>Work in Progress:</t>
  </si>
  <si>
    <t>Capital Lease Obligations:</t>
  </si>
  <si>
    <t>Net Other Income &amp; Expense:</t>
  </si>
  <si>
    <t>Federal Income Tax Receivable:</t>
  </si>
  <si>
    <t>Grand Total Revenue:</t>
  </si>
  <si>
    <t>Cash Surrender Value Life Ins.:</t>
  </si>
  <si>
    <t>Due from Affiliates:</t>
  </si>
  <si>
    <t>Total Accruals:</t>
  </si>
  <si>
    <t>Loss of Subsidiary:</t>
  </si>
  <si>
    <t>Accts. Pay. to Related Co.:</t>
  </si>
  <si>
    <t>Machinery &amp; Equipment:</t>
  </si>
  <si>
    <t>Accts. Rec. from Affiliates:</t>
  </si>
  <si>
    <t>Costs in Excess of Billings:</t>
  </si>
  <si>
    <t>PP</t>
  </si>
  <si>
    <t>Other Equipment:</t>
  </si>
  <si>
    <t>Total Current Liabilities:</t>
  </si>
  <si>
    <t>Subordinated Debt:</t>
  </si>
  <si>
    <t>Total Inventory:</t>
  </si>
  <si>
    <t>Other Inventory:</t>
  </si>
  <si>
    <t>Total Other Liabilities:</t>
  </si>
  <si>
    <t>Due to Employees:</t>
  </si>
  <si>
    <t>Due to Officers:</t>
  </si>
  <si>
    <t>Federal Income Taxes Payable:</t>
  </si>
  <si>
    <t xml:space="preserve">Cash and </t>
  </si>
  <si>
    <t>Other Fixed Assets:</t>
  </si>
  <si>
    <t>Investments in Subsidiary:</t>
  </si>
  <si>
    <t>Other Accounts Payable:</t>
  </si>
  <si>
    <t>Other Assets:</t>
  </si>
  <si>
    <t>Interest Income:</t>
  </si>
  <si>
    <t>Income from Subsidiary:</t>
  </si>
  <si>
    <t>Macros are not running.</t>
  </si>
  <si>
    <t>Profit Before Extraord. Items:</t>
  </si>
  <si>
    <t>Reserve for Bad Debts (-):</t>
  </si>
  <si>
    <t>Gross Profit:</t>
  </si>
  <si>
    <t>Total Accounts Payable:</t>
  </si>
  <si>
    <t>Net Gross Profit:</t>
  </si>
  <si>
    <t xml:space="preserve">   - Goto TOOLS…MACRO…SECURITY</t>
  </si>
  <si>
    <t>Deferred Charges:</t>
  </si>
  <si>
    <t>Raw Materials:</t>
  </si>
  <si>
    <t>Officers' Salaries:</t>
  </si>
  <si>
    <t>Other Current Assets:</t>
  </si>
  <si>
    <t>Nonmarketable Investments:</t>
  </si>
  <si>
    <t>Loss - Minority Interest:</t>
  </si>
  <si>
    <t>Other Expenses</t>
  </si>
  <si>
    <t>Common Stock:</t>
  </si>
  <si>
    <t>Deferred Income:</t>
  </si>
  <si>
    <t>Accts. Pay. to Affiliates:</t>
  </si>
  <si>
    <t>Deposits:</t>
  </si>
  <si>
    <t>Current Liabilities</t>
  </si>
  <si>
    <t>Deferred Taxes (-):</t>
  </si>
  <si>
    <t>Gross Fixed Assets:</t>
  </si>
  <si>
    <t>Client Comparison</t>
  </si>
  <si>
    <t>Due from Related Companies:</t>
  </si>
  <si>
    <t>Other Accruals:</t>
  </si>
  <si>
    <t>Due to Affiliates:</t>
  </si>
  <si>
    <t>Grand Total Net Worth:</t>
  </si>
  <si>
    <t>Net Fixed Assets:</t>
  </si>
  <si>
    <t>Due to Related Co.:</t>
  </si>
  <si>
    <t>Other Accounts Receivable:</t>
  </si>
  <si>
    <t>Leasehold Improvements:</t>
  </si>
  <si>
    <t>Extraordinary Loss (-):</t>
  </si>
  <si>
    <t>Interest Expense:</t>
  </si>
  <si>
    <t>Other Current Liabilities:</t>
  </si>
  <si>
    <t>Profit Before Interest and Taxes:</t>
  </si>
  <si>
    <t>Current Portion Capital Leases:</t>
  </si>
  <si>
    <t>Deferred Income Taxes:</t>
  </si>
  <si>
    <t>common sizing</t>
  </si>
  <si>
    <t>Parties and Fixed Assets</t>
  </si>
  <si>
    <t>Total Other Expenses:</t>
  </si>
  <si>
    <t>Profit Before Tax:</t>
  </si>
  <si>
    <t>Extraordinary Gain:</t>
  </si>
  <si>
    <t>Cost of Goods Sold</t>
  </si>
  <si>
    <t>Net Other Assets:</t>
  </si>
  <si>
    <t>Total Current Assets:</t>
  </si>
  <si>
    <t>Goodwill:</t>
  </si>
  <si>
    <t xml:space="preserve">   - Select MEDIUM Security Level</t>
  </si>
  <si>
    <t>Other Receivables:</t>
  </si>
  <si>
    <t>Operating Expense Input Form</t>
  </si>
  <si>
    <t>Other Expense:</t>
  </si>
  <si>
    <t>Retained Earnings:</t>
  </si>
  <si>
    <t>Accrued Wages/Salaries:</t>
  </si>
  <si>
    <t>Other Liabilities</t>
  </si>
  <si>
    <t>Due to Stockholders:</t>
  </si>
  <si>
    <t>Minority Interest:</t>
  </si>
  <si>
    <t>Operating Expenses</t>
  </si>
  <si>
    <t>Due from Stockholders:</t>
  </si>
  <si>
    <t>Grand Total Assets:</t>
  </si>
  <si>
    <t>Net Operating Profit</t>
  </si>
  <si>
    <t>Due from Employees:</t>
  </si>
  <si>
    <t>Operating Expenses:</t>
  </si>
  <si>
    <t>Certificate of Deposit:</t>
  </si>
  <si>
    <t>Due from Officers:</t>
  </si>
  <si>
    <t>Other Liabilities:</t>
  </si>
  <si>
    <t>Reserves:</t>
  </si>
  <si>
    <t>Current Portion Long Term Debt:</t>
  </si>
  <si>
    <t>Other Receivables and Inventory</t>
  </si>
  <si>
    <t xml:space="preserve">Net Worth </t>
  </si>
  <si>
    <t>Sales</t>
  </si>
  <si>
    <t>Gain on Sale of Assets:</t>
  </si>
  <si>
    <t>Grand Total Liabilities:</t>
  </si>
  <si>
    <t>Accumulated Depreciation (-):</t>
  </si>
  <si>
    <t>Total Sales:</t>
  </si>
  <si>
    <t>Income - Minority Interest:</t>
  </si>
  <si>
    <t>Furniture &amp; Fixtures:</t>
  </si>
  <si>
    <t>Buildings:</t>
  </si>
  <si>
    <t>Accounts Receivable</t>
  </si>
  <si>
    <t>Capital Leases:</t>
  </si>
  <si>
    <t>Accrued Interest:</t>
  </si>
  <si>
    <t>Non-Cash Interest Expense:</t>
  </si>
  <si>
    <t>Current Year</t>
  </si>
  <si>
    <t>Trade Accounts Payable:</t>
  </si>
  <si>
    <t>Other Rec.- Non current:</t>
  </si>
  <si>
    <t>Stock Warrants:</t>
  </si>
  <si>
    <t>Notes Payable - Banks:</t>
  </si>
  <si>
    <t>Amortization:</t>
  </si>
  <si>
    <t>Preferred Stock:</t>
  </si>
  <si>
    <t>Prepaid Expenses:</t>
  </si>
  <si>
    <t>Accrued Bonuses:</t>
  </si>
  <si>
    <t>Trade Accounts Receivable:</t>
  </si>
  <si>
    <t>Other Income:</t>
  </si>
  <si>
    <t>Notes Receivable - Non current:</t>
  </si>
  <si>
    <t>Accts. Rec. from Related Co.:</t>
  </si>
  <si>
    <t>Long Term Debt:</t>
  </si>
  <si>
    <t>Cash:</t>
  </si>
  <si>
    <t>Total Net Worth:</t>
  </si>
  <si>
    <t>Marketable Securities:</t>
  </si>
  <si>
    <t>Land:</t>
  </si>
  <si>
    <t>Other Income and Expense Form</t>
  </si>
  <si>
    <t>Net Operating Profit:</t>
  </si>
  <si>
    <r>
      <t xml:space="preserve">   - Re-open spreadsheet and </t>
    </r>
    <r>
      <rPr>
        <b/>
        <sz val="10"/>
        <rFont val="Arial"/>
        <family val="2"/>
      </rPr>
      <t xml:space="preserve">select </t>
    </r>
    <r>
      <rPr>
        <b/>
        <u val="single"/>
        <sz val="10"/>
        <rFont val="Arial"/>
        <family val="2"/>
      </rPr>
      <t>ENABLE MACROS</t>
    </r>
  </si>
  <si>
    <t>Extraordinary Items</t>
  </si>
  <si>
    <t>Assets and Liabilities + Net Worth are</t>
  </si>
  <si>
    <t xml:space="preserve">Advances to Related </t>
  </si>
  <si>
    <r>
      <t xml:space="preserve">   </t>
    </r>
    <r>
      <rPr>
        <sz val="10"/>
        <rFont val="Arial"/>
        <family val="2"/>
      </rPr>
      <t xml:space="preserve">- Click the "Enable Content" button (above) if it is available. </t>
    </r>
  </si>
  <si>
    <t>To enable Macros in newer versions of Excel:</t>
  </si>
  <si>
    <t xml:space="preserve"> To enable Macros in older versions of Excel: </t>
  </si>
  <si>
    <t>111Y - Crop Production (Cost of Sales)</t>
  </si>
  <si>
    <t>2016-17 Annual Statement Studies</t>
  </si>
  <si>
    <t>Southeast</t>
  </si>
  <si>
    <t>0-500M</t>
  </si>
  <si>
    <t>500M-2MM</t>
  </si>
  <si>
    <t>2-10MM</t>
  </si>
  <si>
    <t>10-50MM</t>
  </si>
  <si>
    <t>50-100MM</t>
  </si>
  <si>
    <t>100-250MM</t>
  </si>
  <si>
    <t>All</t>
  </si>
  <si>
    <t>Type of Statement</t>
  </si>
  <si>
    <t/>
  </si>
  <si>
    <t>Unqualified</t>
  </si>
  <si>
    <t>1</t>
  </si>
  <si>
    <t>6</t>
  </si>
  <si>
    <t>2</t>
  </si>
  <si>
    <t>15</t>
  </si>
  <si>
    <t>Reviewed</t>
  </si>
  <si>
    <t>3</t>
  </si>
  <si>
    <t>14</t>
  </si>
  <si>
    <t>19</t>
  </si>
  <si>
    <t>Compiled</t>
  </si>
  <si>
    <t>5</t>
  </si>
  <si>
    <t>7</t>
  </si>
  <si>
    <t>10</t>
  </si>
  <si>
    <t>23</t>
  </si>
  <si>
    <t>Tax Returns</t>
  </si>
  <si>
    <t>18</t>
  </si>
  <si>
    <t>51</t>
  </si>
  <si>
    <t>Other</t>
  </si>
  <si>
    <t>12</t>
  </si>
  <si>
    <t>20</t>
  </si>
  <si>
    <t>22</t>
  </si>
  <si>
    <t>64</t>
  </si>
  <si>
    <t>31 (4/1-9/30/15)
141 (10/1-3/31/16)</t>
  </si>
  <si>
    <t>Number of Statements</t>
  </si>
  <si>
    <t>16</t>
  </si>
  <si>
    <t>32</t>
  </si>
  <si>
    <t>48</t>
  </si>
  <si>
    <t>55</t>
  </si>
  <si>
    <t>13</t>
  </si>
  <si>
    <t>8</t>
  </si>
  <si>
    <t>172</t>
  </si>
  <si>
    <t>ASSETS</t>
  </si>
  <si>
    <t>Cash &amp; Equivalents</t>
  </si>
  <si>
    <t>25.9</t>
  </si>
  <si>
    <t>16.9</t>
  </si>
  <si>
    <t>8.8</t>
  </si>
  <si>
    <t>6.4</t>
  </si>
  <si>
    <t>3.3</t>
  </si>
  <si>
    <t>3.6</t>
  </si>
  <si>
    <t>10.5</t>
  </si>
  <si>
    <t>Trade Receivables - (net)</t>
  </si>
  <si>
    <t>1.2</t>
  </si>
  <si>
    <t>9.6</t>
  </si>
  <si>
    <t>18.4</t>
  </si>
  <si>
    <t>8.7</t>
  </si>
  <si>
    <t>7.2</t>
  </si>
  <si>
    <t>18.0</t>
  </si>
  <si>
    <t>11.2</t>
  </si>
  <si>
    <t>Inventory</t>
  </si>
  <si>
    <t>9.5</t>
  </si>
  <si>
    <t>15.7</t>
  </si>
  <si>
    <t>23.2</t>
  </si>
  <si>
    <t>18.6</t>
  </si>
  <si>
    <t>15.1</t>
  </si>
  <si>
    <t>All Other Current Assets</t>
  </si>
  <si>
    <t>.3</t>
  </si>
  <si>
    <t>1.7</t>
  </si>
  <si>
    <t>3.1</t>
  </si>
  <si>
    <t>4.1</t>
  </si>
  <si>
    <t>3.2</t>
  </si>
  <si>
    <t>5.3</t>
  </si>
  <si>
    <t>3.0</t>
  </si>
  <si>
    <t>Total Current Assets</t>
  </si>
  <si>
    <t>36.9</t>
  </si>
  <si>
    <t>39.5</t>
  </si>
  <si>
    <t>46.0</t>
  </si>
  <si>
    <t>42.3</t>
  </si>
  <si>
    <t>32.2</t>
  </si>
  <si>
    <t>42.0</t>
  </si>
  <si>
    <t>41.5</t>
  </si>
  <si>
    <t>Fixed Assets (net)</t>
  </si>
  <si>
    <t>52.0</t>
  </si>
  <si>
    <t>43.2</t>
  </si>
  <si>
    <t>44.0</t>
  </si>
  <si>
    <t>43.0</t>
  </si>
  <si>
    <t>45.3</t>
  </si>
  <si>
    <t>49.8</t>
  </si>
  <si>
    <t>44.7</t>
  </si>
  <si>
    <t>Intangibles (net)</t>
  </si>
  <si>
    <t>4.0</t>
  </si>
  <si>
    <t>1.1</t>
  </si>
  <si>
    <t>.8</t>
  </si>
  <si>
    <t>6.5</t>
  </si>
  <si>
    <t>.9</t>
  </si>
  <si>
    <t>1.8</t>
  </si>
  <si>
    <t>All Other Non-Current Assets</t>
  </si>
  <si>
    <t>7.1</t>
  </si>
  <si>
    <t>15.6</t>
  </si>
  <si>
    <t>8.9</t>
  </si>
  <si>
    <t>13.9</t>
  </si>
  <si>
    <t>15.9</t>
  </si>
  <si>
    <t>7.3</t>
  </si>
  <si>
    <t>12.0</t>
  </si>
  <si>
    <t>Total Assets</t>
  </si>
  <si>
    <t>100.0</t>
  </si>
  <si>
    <t>LIABILITIES</t>
  </si>
  <si>
    <t>Notes Payable-Short Term</t>
  </si>
  <si>
    <t>44.9</t>
  </si>
  <si>
    <t>26.5</t>
  </si>
  <si>
    <t>11.8</t>
  </si>
  <si>
    <t>12.6</t>
  </si>
  <si>
    <t>10.1</t>
  </si>
  <si>
    <t>6.3</t>
  </si>
  <si>
    <t>17.5</t>
  </si>
  <si>
    <t>Cur. Mat.-L/T/D</t>
  </si>
  <si>
    <t>9.8</t>
  </si>
  <si>
    <t>6.1</t>
  </si>
  <si>
    <t>3.5</t>
  </si>
  <si>
    <t>1.0</t>
  </si>
  <si>
    <t>2.3</t>
  </si>
  <si>
    <t>5.1</t>
  </si>
  <si>
    <t>Trade Payables</t>
  </si>
  <si>
    <t>2.7</t>
  </si>
  <si>
    <t>7.8</t>
  </si>
  <si>
    <t>16.0</t>
  </si>
  <si>
    <t>6.7</t>
  </si>
  <si>
    <t>5.8</t>
  </si>
  <si>
    <t>8.5</t>
  </si>
  <si>
    <t>9.1</t>
  </si>
  <si>
    <t>Income Taxes Payable</t>
  </si>
  <si>
    <t>.0</t>
  </si>
  <si>
    <t>.1</t>
  </si>
  <si>
    <t>.5</t>
  </si>
  <si>
    <t>.2</t>
  </si>
  <si>
    <t>All Other Current Liabilities</t>
  </si>
  <si>
    <t>21.5</t>
  </si>
  <si>
    <t>5.4</t>
  </si>
  <si>
    <t>2.9</t>
  </si>
  <si>
    <t>Total Current Liabilities</t>
  </si>
  <si>
    <t>72.7</t>
  </si>
  <si>
    <t>49.5</t>
  </si>
  <si>
    <t>40.3</t>
  </si>
  <si>
    <t>29.7</t>
  </si>
  <si>
    <t>18.7</t>
  </si>
  <si>
    <t>20.6</t>
  </si>
  <si>
    <t>39.1</t>
  </si>
  <si>
    <t>Long Term Debt</t>
  </si>
  <si>
    <t>29.8</t>
  </si>
  <si>
    <t>22.4</t>
  </si>
  <si>
    <t>20.7</t>
  </si>
  <si>
    <t>22.3</t>
  </si>
  <si>
    <t>22.8</t>
  </si>
  <si>
    <t>21.7</t>
  </si>
  <si>
    <t>Deferred Taxes</t>
  </si>
  <si>
    <t>1.3</t>
  </si>
  <si>
    <t>.6</t>
  </si>
  <si>
    <t>All Other Non-Current Liabilities</t>
  </si>
  <si>
    <t>40.9</t>
  </si>
  <si>
    <t>1.6</t>
  </si>
  <si>
    <t>7.6</t>
  </si>
  <si>
    <t>4.4</t>
  </si>
  <si>
    <t>Net Worth</t>
  </si>
  <si>
    <t>-43.3</t>
  </si>
  <si>
    <t>31.1</t>
  </si>
  <si>
    <t>45.4</t>
  </si>
  <si>
    <t>65.2</t>
  </si>
  <si>
    <t>54.3</t>
  </si>
  <si>
    <t>31.5</t>
  </si>
  <si>
    <t>Total Liabilities &amp; Net Worth</t>
  </si>
  <si>
    <t>INCOME DATA</t>
  </si>
  <si>
    <t>Net Sales</t>
  </si>
  <si>
    <t>Gross Profit</t>
  </si>
  <si>
    <t>54.9</t>
  </si>
  <si>
    <t>37.0</t>
  </si>
  <si>
    <t>41.7</t>
  </si>
  <si>
    <t>31.0</t>
  </si>
  <si>
    <t>30.0</t>
  </si>
  <si>
    <t>37.3</t>
  </si>
  <si>
    <t>50.9</t>
  </si>
  <si>
    <t>37.9</t>
  </si>
  <si>
    <t>35.7</t>
  </si>
  <si>
    <t>25.8</t>
  </si>
  <si>
    <t>26.0</t>
  </si>
  <si>
    <t>21.4</t>
  </si>
  <si>
    <t>33.0</t>
  </si>
  <si>
    <t>Operating Profit</t>
  </si>
  <si>
    <t>-1.0</t>
  </si>
  <si>
    <t>6.0</t>
  </si>
  <si>
    <t>5.2</t>
  </si>
  <si>
    <t>8.6</t>
  </si>
  <si>
    <t>4.3</t>
  </si>
  <si>
    <t>All Other Expenses (net)</t>
  </si>
  <si>
    <t>.4</t>
  </si>
  <si>
    <t>-.5</t>
  </si>
  <si>
    <t>5.5</t>
  </si>
  <si>
    <t>Profit Before Taxes</t>
  </si>
  <si>
    <t>3.8</t>
  </si>
  <si>
    <t>-1.2</t>
  </si>
  <si>
    <t>5.6</t>
  </si>
  <si>
    <t>5.7</t>
  </si>
  <si>
    <t>3.4</t>
  </si>
  <si>
    <t>RATIOS</t>
  </si>
  <si>
    <t>Current - upper</t>
  </si>
  <si>
    <t>Current - median</t>
  </si>
  <si>
    <t>Current - lower</t>
  </si>
  <si>
    <t>2.2</t>
  </si>
  <si>
    <t>.7</t>
  </si>
  <si>
    <t>2.4</t>
  </si>
  <si>
    <t>1.5</t>
  </si>
  <si>
    <t>8.1</t>
  </si>
  <si>
    <t>4.9</t>
  </si>
  <si>
    <t>1.4</t>
  </si>
  <si>
    <t>Quick - upper</t>
  </si>
  <si>
    <t>Quick - median</t>
  </si>
  <si>
    <t>Quick - lower</t>
  </si>
  <si>
    <t>3.9</t>
  </si>
  <si>
    <t>Sales / Receivables - upper</t>
  </si>
  <si>
    <t>Sales / Receivables - median</t>
  </si>
  <si>
    <t>Sales / Receivables - lower</t>
  </si>
  <si>
    <t>[0]  UND</t>
  </si>
  <si>
    <t>[0]  770.3</t>
  </si>
  <si>
    <t>[24]  15.1</t>
  </si>
  <si>
    <t>[20]  18.2</t>
  </si>
  <si>
    <t>[42]  8.6</t>
  </si>
  <si>
    <t>[4]  81.8</t>
  </si>
  <si>
    <t>[15]  24.2</t>
  </si>
  <si>
    <t>[30]  12.2</t>
  </si>
  <si>
    <t>[27]  13.7</t>
  </si>
  <si>
    <t>[40]  9.1</t>
  </si>
  <si>
    <t>[31]  11.6</t>
  </si>
  <si>
    <t>[62]  5.9</t>
  </si>
  <si>
    <t>[76]  4.8</t>
  </si>
  <si>
    <t>[13]  27.5</t>
  </si>
  <si>
    <t>[33]  11.2</t>
  </si>
  <si>
    <t>Cost of Sales / Inventory - upper</t>
  </si>
  <si>
    <t>Cost of Sales / Inventory - median</t>
  </si>
  <si>
    <t>Cost of Sales / Inventory - lower</t>
  </si>
  <si>
    <t>[5]  74.8</t>
  </si>
  <si>
    <t>[4]  93.9</t>
  </si>
  <si>
    <t>[146]  2.5</t>
  </si>
  <si>
    <t>[17]  21.7</t>
  </si>
  <si>
    <t>[135]  2.7</t>
  </si>
  <si>
    <t>[281]  1.3</t>
  </si>
  <si>
    <t>[79]  4.6</t>
  </si>
  <si>
    <t>[159]  2.3</t>
  </si>
  <si>
    <t>[49]  7.4</t>
  </si>
  <si>
    <t>[83]  4.4</t>
  </si>
  <si>
    <t>[37]  9.9</t>
  </si>
  <si>
    <t>[174]  2.1</t>
  </si>
  <si>
    <t>Cost of Sales / Payables - upper</t>
  </si>
  <si>
    <t>Cost of Sales / Payables - median</t>
  </si>
  <si>
    <t>Cost of Sales / Payables - lower</t>
  </si>
  <si>
    <t>[1]  569.2</t>
  </si>
  <si>
    <t>[2]  150.5</t>
  </si>
  <si>
    <t>[25]  14.6</t>
  </si>
  <si>
    <t>[1]  441.5</t>
  </si>
  <si>
    <t>[16]  22.9</t>
  </si>
  <si>
    <t>[46]  8.0</t>
  </si>
  <si>
    <t>[3]  134.2</t>
  </si>
  <si>
    <t>[14]  27.0</t>
  </si>
  <si>
    <t>[44]  8.3</t>
  </si>
  <si>
    <t>[1]  515.2</t>
  </si>
  <si>
    <t>[26]  14.1</t>
  </si>
  <si>
    <t>[45]  8.2</t>
  </si>
  <si>
    <t>[18]  20.8</t>
  </si>
  <si>
    <t>[23]  16.2</t>
  </si>
  <si>
    <t>[45]  8.1</t>
  </si>
  <si>
    <t>[11]  31.9</t>
  </si>
  <si>
    <t>Sales / Working Capital - upper</t>
  </si>
  <si>
    <t>Sales / Working Capital - median</t>
  </si>
  <si>
    <t>Sales / Working Capital - lower</t>
  </si>
  <si>
    <t>82.9</t>
  </si>
  <si>
    <t>-514.4</t>
  </si>
  <si>
    <t>-9.6</t>
  </si>
  <si>
    <t>46.7</t>
  </si>
  <si>
    <t>-9.9</t>
  </si>
  <si>
    <t>4.2</t>
  </si>
  <si>
    <t>21.9</t>
  </si>
  <si>
    <t>-45.4</t>
  </si>
  <si>
    <t>-18.7</t>
  </si>
  <si>
    <t>1.9</t>
  </si>
  <si>
    <t>24.5</t>
  </si>
  <si>
    <t>12.1</t>
  </si>
  <si>
    <t>17.7</t>
  </si>
  <si>
    <t>-26.6</t>
  </si>
  <si>
    <t>EBIT / Interest - upper</t>
  </si>
  <si>
    <t>EBIT / Interest - median</t>
  </si>
  <si>
    <t>EBIT / Interest - lower</t>
  </si>
  <si>
    <t>34.0</t>
  </si>
  <si>
    <t>(12)  9.4</t>
  </si>
  <si>
    <t>(23)  2.7</t>
  </si>
  <si>
    <t>(44)  3.6</t>
  </si>
  <si>
    <t>8.3</t>
  </si>
  <si>
    <t>(50)  3.5</t>
  </si>
  <si>
    <t>124.1</t>
  </si>
  <si>
    <t>8.0</t>
  </si>
  <si>
    <t>13.0</t>
  </si>
  <si>
    <t>(150)  3.6</t>
  </si>
  <si>
    <t>Net Profit + DDA / Curr Mat LTD - upper</t>
  </si>
  <si>
    <t>Net Profit + DDA / Curr Mat LTD - median</t>
  </si>
  <si>
    <t>Net Profit + DDA / Curr Mat LTD - lower</t>
  </si>
  <si>
    <t>(9)  1.2</t>
  </si>
  <si>
    <t>(15)  2.6</t>
  </si>
  <si>
    <t>(31)  2.5</t>
  </si>
  <si>
    <t>Fixed / Worth - upper</t>
  </si>
  <si>
    <t>Fixed / Worth - median</t>
  </si>
  <si>
    <t>Fixed / Worth - lower</t>
  </si>
  <si>
    <t>29.4</t>
  </si>
  <si>
    <t>4.7</t>
  </si>
  <si>
    <t>2.8</t>
  </si>
  <si>
    <t>Debt / Worth - upper</t>
  </si>
  <si>
    <t>Debt / Worth - median</t>
  </si>
  <si>
    <t>Debt / Worth - lower</t>
  </si>
  <si>
    <t>-15.2</t>
  </si>
  <si>
    <t>-1.9</t>
  </si>
  <si>
    <t>22.7</t>
  </si>
  <si>
    <t>2.0</t>
  </si>
  <si>
    <t>2.1</t>
  </si>
  <si>
    <t>% Profit before Taxes / Tangible Net Worth - upper</t>
  </si>
  <si>
    <t>% Profit before Taxes / Tangible Net Worth - median</t>
  </si>
  <si>
    <t>% Profit before Taxes / Tangible Net Worth - lower</t>
  </si>
  <si>
    <t>200.0</t>
  </si>
  <si>
    <t>(7)  77.5</t>
  </si>
  <si>
    <t>-37.4</t>
  </si>
  <si>
    <t>42.8</t>
  </si>
  <si>
    <t>(26)  8.1</t>
  </si>
  <si>
    <t>-.1</t>
  </si>
  <si>
    <t>43.3</t>
  </si>
  <si>
    <t>(39)  17.2</t>
  </si>
  <si>
    <t>7.0</t>
  </si>
  <si>
    <t>18.9</t>
  </si>
  <si>
    <t>(52)  7.4</t>
  </si>
  <si>
    <t>11.3</t>
  </si>
  <si>
    <t>14.2</t>
  </si>
  <si>
    <t>(145)  8.2</t>
  </si>
  <si>
    <t>% Profit before Taxes / Total Assets - upper</t>
  </si>
  <si>
    <t>% Profit before Taxes / Total Assets - median</t>
  </si>
  <si>
    <t>% Profit before Taxes / Total Assets - lower</t>
  </si>
  <si>
    <t>80.5</t>
  </si>
  <si>
    <t>30.3</t>
  </si>
  <si>
    <t>-2.4</t>
  </si>
  <si>
    <t>18.1</t>
  </si>
  <si>
    <t>6.2</t>
  </si>
  <si>
    <t>11.5</t>
  </si>
  <si>
    <t>Sales / Net Fixed Assets - upper</t>
  </si>
  <si>
    <t>Sales / Net Fixed Assets - median</t>
  </si>
  <si>
    <t>Sales / Net Fixed Assets - lower</t>
  </si>
  <si>
    <t>43.1</t>
  </si>
  <si>
    <t>23.6</t>
  </si>
  <si>
    <t>5.0</t>
  </si>
  <si>
    <t>19.3</t>
  </si>
  <si>
    <t>4.5</t>
  </si>
  <si>
    <t>4.8</t>
  </si>
  <si>
    <t>12.8</t>
  </si>
  <si>
    <t>3.7</t>
  </si>
  <si>
    <t>Sales / Total Assets - upper</t>
  </si>
  <si>
    <t>Sales / Total Assets - median</t>
  </si>
  <si>
    <t>Sales / Total Assets - lower</t>
  </si>
  <si>
    <t>% Depr, Depl, Amort / Sales - upper</t>
  </si>
  <si>
    <t>% Depr, Depl, Amort / Sales - median</t>
  </si>
  <si>
    <t>% Depr, Depl, Amort / Sales - lower</t>
  </si>
  <si>
    <t>(12)  1.7</t>
  </si>
  <si>
    <t>(25)  3.9</t>
  </si>
  <si>
    <t>(37)  3.7</t>
  </si>
  <si>
    <t>10.4</t>
  </si>
  <si>
    <t>(47)  4.6</t>
  </si>
  <si>
    <t>8.2</t>
  </si>
  <si>
    <t>(11)  5.2</t>
  </si>
  <si>
    <t>9.0</t>
  </si>
  <si>
    <t>(138)  3.9</t>
  </si>
  <si>
    <t>% Officers', Directors', Owners' Comp / Sales - upper</t>
  </si>
  <si>
    <t>% Officers', Directors', Owners' Comp / Sales - median</t>
  </si>
  <si>
    <t>% Officers', Directors', Owners' Comp / Sales - lower</t>
  </si>
  <si>
    <t>(11)  6.0</t>
  </si>
  <si>
    <t>(20)  2.6</t>
  </si>
  <si>
    <t>(15)  2.5</t>
  </si>
  <si>
    <t>4.6</t>
  </si>
  <si>
    <t>(57)  2.7</t>
  </si>
  <si>
    <t>Net Sales ($)</t>
  </si>
  <si>
    <t>27388M</t>
  </si>
  <si>
    <t>119544M</t>
  </si>
  <si>
    <t>573899M</t>
  </si>
  <si>
    <t>1426813M</t>
  </si>
  <si>
    <t>796149M</t>
  </si>
  <si>
    <t>1354838M</t>
  </si>
  <si>
    <t>4298631M</t>
  </si>
  <si>
    <t>Total Assets ($)</t>
  </si>
  <si>
    <t>3572M</t>
  </si>
  <si>
    <t>36773M</t>
  </si>
  <si>
    <t>237874M</t>
  </si>
  <si>
    <t>1263517M</t>
  </si>
  <si>
    <t>971971M</t>
  </si>
  <si>
    <t>1218396M</t>
  </si>
  <si>
    <t>3732103M</t>
  </si>
  <si>
    <t>4/1/11  3/31/12</t>
  </si>
  <si>
    <t>4/1/12  3/31/13</t>
  </si>
  <si>
    <t>4/1/13  3/31/14</t>
  </si>
  <si>
    <t>4/1/14  3/31/15</t>
  </si>
  <si>
    <t>4/1/15  3/31/16</t>
  </si>
  <si>
    <t>29</t>
  </si>
  <si>
    <t>25</t>
  </si>
  <si>
    <t>30</t>
  </si>
  <si>
    <t>21</t>
  </si>
  <si>
    <t>34</t>
  </si>
  <si>
    <t>35</t>
  </si>
  <si>
    <t>36</t>
  </si>
  <si>
    <t>65</t>
  </si>
  <si>
    <t>58</t>
  </si>
  <si>
    <t>72</t>
  </si>
  <si>
    <t>177</t>
  </si>
  <si>
    <t>157</t>
  </si>
  <si>
    <t>179</t>
  </si>
  <si>
    <t>148</t>
  </si>
  <si>
    <t>10.2</t>
  </si>
  <si>
    <t>9.7</t>
  </si>
  <si>
    <t>13.5</t>
  </si>
  <si>
    <t>17.3</t>
  </si>
  <si>
    <t>17.0</t>
  </si>
  <si>
    <t>44.1</t>
  </si>
  <si>
    <t>42.5</t>
  </si>
  <si>
    <t>43.5</t>
  </si>
  <si>
    <t>39.0</t>
  </si>
  <si>
    <t>40.1</t>
  </si>
  <si>
    <t>43.7</t>
  </si>
  <si>
    <t>46.3</t>
  </si>
  <si>
    <t>12.9</t>
  </si>
  <si>
    <t>11.7</t>
  </si>
  <si>
    <t>10.7</t>
  </si>
  <si>
    <t>9.2</t>
  </si>
  <si>
    <t>13.7</t>
  </si>
  <si>
    <t>15.0</t>
  </si>
  <si>
    <t>13.3</t>
  </si>
  <si>
    <t>9.9</t>
  </si>
  <si>
    <t>7.4</t>
  </si>
  <si>
    <t>10.9</t>
  </si>
  <si>
    <t>7.7</t>
  </si>
  <si>
    <t>34.8</t>
  </si>
  <si>
    <t>36.0</t>
  </si>
  <si>
    <t>34.3</t>
  </si>
  <si>
    <t>32.5</t>
  </si>
  <si>
    <t>24.9</t>
  </si>
  <si>
    <t>24.6</t>
  </si>
  <si>
    <t>27.8</t>
  </si>
  <si>
    <t>22.6</t>
  </si>
  <si>
    <t>2.5</t>
  </si>
  <si>
    <t>36.6</t>
  </si>
  <si>
    <t>34.7</t>
  </si>
  <si>
    <t>39.6</t>
  </si>
  <si>
    <t>35.8</t>
  </si>
  <si>
    <t>38.5</t>
  </si>
  <si>
    <t>38.9</t>
  </si>
  <si>
    <t>28.9</t>
  </si>
  <si>
    <t>32.8</t>
  </si>
  <si>
    <t>6.9</t>
  </si>
  <si>
    <t>(177)  .6</t>
  </si>
  <si>
    <t>[19]  19.4</t>
  </si>
  <si>
    <t>[41]  8.8</t>
  </si>
  <si>
    <t>[17]  21.4</t>
  </si>
  <si>
    <t>[10]  38.4</t>
  </si>
  <si>
    <t>[25]  14.4</t>
  </si>
  <si>
    <t>[130]  2.8</t>
  </si>
  <si>
    <t>[35]  10.3</t>
  </si>
  <si>
    <t>[140]  2.6</t>
  </si>
  <si>
    <t>[43]  8.4</t>
  </si>
  <si>
    <t>[41]  8.9</t>
  </si>
  <si>
    <t>[215]  1.7</t>
  </si>
  <si>
    <t>[1]  380.7</t>
  </si>
  <si>
    <t>[38]  9.7</t>
  </si>
  <si>
    <t>[16]  22.4</t>
  </si>
  <si>
    <t>[0]  999.8</t>
  </si>
  <si>
    <t>[14]  26.0</t>
  </si>
  <si>
    <t>[10]  36.1</t>
  </si>
  <si>
    <t>-35.4</t>
  </si>
  <si>
    <t>18.3</t>
  </si>
  <si>
    <t>-19.3</t>
  </si>
  <si>
    <t>15.2</t>
  </si>
  <si>
    <t>-62.7</t>
  </si>
  <si>
    <t>14.9</t>
  </si>
  <si>
    <t>-27.2</t>
  </si>
  <si>
    <t>14.5</t>
  </si>
  <si>
    <t>(160)  4.4</t>
  </si>
  <si>
    <t>(146)  4.0</t>
  </si>
  <si>
    <t>12.2</t>
  </si>
  <si>
    <t>(159)  3.8</t>
  </si>
  <si>
    <t>15.4</t>
  </si>
  <si>
    <t>(137)  3.9</t>
  </si>
  <si>
    <t>(35)  1.8</t>
  </si>
  <si>
    <t>(22)  1.7</t>
  </si>
  <si>
    <t>(35)  2.3</t>
  </si>
  <si>
    <t>(24)  2.8</t>
  </si>
  <si>
    <t>2.6</t>
  </si>
  <si>
    <t>5.9</t>
  </si>
  <si>
    <t>34.6</t>
  </si>
  <si>
    <t>(149)  17.3</t>
  </si>
  <si>
    <t>33.7</t>
  </si>
  <si>
    <t>(134)  13.7</t>
  </si>
  <si>
    <t>31.4</t>
  </si>
  <si>
    <t>(158)  13.8</t>
  </si>
  <si>
    <t>31.6</t>
  </si>
  <si>
    <t>(129)  10.8</t>
  </si>
  <si>
    <t>16.7</t>
  </si>
  <si>
    <t>7.5</t>
  </si>
  <si>
    <t>17.1</t>
  </si>
  <si>
    <t>9.3</t>
  </si>
  <si>
    <t>11.1</t>
  </si>
  <si>
    <t>(140)  3.4</t>
  </si>
  <si>
    <t>(127)  3.2</t>
  </si>
  <si>
    <t>(145)  3.4</t>
  </si>
  <si>
    <t>(117)  4.2</t>
  </si>
  <si>
    <t>(47)  2.2</t>
  </si>
  <si>
    <t>(58)  2.8</t>
  </si>
  <si>
    <t>(54)  2.7</t>
  </si>
  <si>
    <t>(52)  3.0</t>
  </si>
  <si>
    <t>5726025M</t>
  </si>
  <si>
    <t>4720154M</t>
  </si>
  <si>
    <t>6154376M</t>
  </si>
  <si>
    <t>4604259M</t>
  </si>
  <si>
    <t>4325665M</t>
  </si>
  <si>
    <t>3464487M</t>
  </si>
  <si>
    <t>4511120M</t>
  </si>
  <si>
    <t>3828244M</t>
  </si>
  <si>
    <t>0-1MM</t>
  </si>
  <si>
    <t>1-3MM</t>
  </si>
  <si>
    <t>3-5MM</t>
  </si>
  <si>
    <t>5-10MM</t>
  </si>
  <si>
    <t>10-25MM</t>
  </si>
  <si>
    <t>25MM and Over</t>
  </si>
  <si>
    <t>9</t>
  </si>
  <si>
    <t>11</t>
  </si>
  <si>
    <t>4</t>
  </si>
  <si>
    <t>17</t>
  </si>
  <si>
    <t>24</t>
  </si>
  <si>
    <t>44</t>
  </si>
  <si>
    <t>41</t>
  </si>
  <si>
    <t>16.1</t>
  </si>
  <si>
    <t>6.8</t>
  </si>
  <si>
    <t>10.3</t>
  </si>
  <si>
    <t>19.4</t>
  </si>
  <si>
    <t>23.0</t>
  </si>
  <si>
    <t>19.0</t>
  </si>
  <si>
    <t>32.6</t>
  </si>
  <si>
    <t>33.5</t>
  </si>
  <si>
    <t>35.4</t>
  </si>
  <si>
    <t>45.7</t>
  </si>
  <si>
    <t>42.9</t>
  </si>
  <si>
    <t>49.1</t>
  </si>
  <si>
    <t>52.1</t>
  </si>
  <si>
    <t>45.8</t>
  </si>
  <si>
    <t>54.7</t>
  </si>
  <si>
    <t>43.4</t>
  </si>
  <si>
    <t>9.4</t>
  </si>
  <si>
    <t>29.6</t>
  </si>
  <si>
    <t>10.0</t>
  </si>
  <si>
    <t>29.3</t>
  </si>
  <si>
    <t>71.6</t>
  </si>
  <si>
    <t>48.6</t>
  </si>
  <si>
    <t>49.2</t>
  </si>
  <si>
    <t>24.1</t>
  </si>
  <si>
    <t>30.8</t>
  </si>
  <si>
    <t>33.3</t>
  </si>
  <si>
    <t>19.6</t>
  </si>
  <si>
    <t>31.8</t>
  </si>
  <si>
    <t>25.4</t>
  </si>
  <si>
    <t>20.1</t>
  </si>
  <si>
    <t>15.5</t>
  </si>
  <si>
    <t>15.3</t>
  </si>
  <si>
    <t>-22.7</t>
  </si>
  <si>
    <t>25.1</t>
  </si>
  <si>
    <t>52.8</t>
  </si>
  <si>
    <t>57.5</t>
  </si>
  <si>
    <t>47.2</t>
  </si>
  <si>
    <t>32.0</t>
  </si>
  <si>
    <t>25.2</t>
  </si>
  <si>
    <t>54.8</t>
  </si>
  <si>
    <t>44.8</t>
  </si>
  <si>
    <t>38.4</t>
  </si>
  <si>
    <t>27.0</t>
  </si>
  <si>
    <t>-4.1</t>
  </si>
  <si>
    <t>[1]  675.0</t>
  </si>
  <si>
    <t>[1]  297.6</t>
  </si>
  <si>
    <t>[34]  10.8</t>
  </si>
  <si>
    <t>[1]  320.8</t>
  </si>
  <si>
    <t>[21]  17.7</t>
  </si>
  <si>
    <t>[12]  30.1</t>
  </si>
  <si>
    <t>[32]  11.4</t>
  </si>
  <si>
    <t>[0]  779.7</t>
  </si>
  <si>
    <t>[26]  13.8</t>
  </si>
  <si>
    <t>[46]  7.9</t>
  </si>
  <si>
    <t>[304]  1.2</t>
  </si>
  <si>
    <t>[12]  29.6</t>
  </si>
  <si>
    <t>[7]  51.6</t>
  </si>
  <si>
    <t>[42]  8.7</t>
  </si>
  <si>
    <t>[332]  1.1</t>
  </si>
  <si>
    <t>[1]  262.9</t>
  </si>
  <si>
    <t>[94]  3.9</t>
  </si>
  <si>
    <t>[3]  109.3</t>
  </si>
  <si>
    <t>[55]  6.6</t>
  </si>
  <si>
    <t>[99]  3.7</t>
  </si>
  <si>
    <t>[30]  12.0</t>
  </si>
  <si>
    <t>[2]  147.5</t>
  </si>
  <si>
    <t>[5]  79.1</t>
  </si>
  <si>
    <t>[32]  11.3</t>
  </si>
  <si>
    <t>[2]  165.3</t>
  </si>
  <si>
    <t>[30]  12.3</t>
  </si>
  <si>
    <t>[2]  184.3</t>
  </si>
  <si>
    <t>[47]  7.7</t>
  </si>
  <si>
    <t>[7]  50.9</t>
  </si>
  <si>
    <t>[23]  15.7</t>
  </si>
  <si>
    <t>239.8</t>
  </si>
  <si>
    <t>-8.8</t>
  </si>
  <si>
    <t>408.8</t>
  </si>
  <si>
    <t>-3.8</t>
  </si>
  <si>
    <t>6.6</t>
  </si>
  <si>
    <t>-69.2</t>
  </si>
  <si>
    <t>-5.5</t>
  </si>
  <si>
    <t>NM</t>
  </si>
  <si>
    <t>11.0</t>
  </si>
  <si>
    <t>-38.6</t>
  </si>
  <si>
    <t>56.1</t>
  </si>
  <si>
    <t>(21)  2.8</t>
  </si>
  <si>
    <t>28.0</t>
  </si>
  <si>
    <t>(22)  3.6</t>
  </si>
  <si>
    <t>28.2</t>
  </si>
  <si>
    <t>(21)  3.4</t>
  </si>
  <si>
    <t>17.4</t>
  </si>
  <si>
    <t>(42)  3.5</t>
  </si>
  <si>
    <t>(38)  4.1</t>
  </si>
  <si>
    <t>10.6</t>
  </si>
  <si>
    <t>(7)  6.3</t>
  </si>
  <si>
    <t>(11)  2.6</t>
  </si>
  <si>
    <t>(10)  1.9</t>
  </si>
  <si>
    <t>163.8</t>
  </si>
  <si>
    <t>-2.2</t>
  </si>
  <si>
    <t>22.1</t>
  </si>
  <si>
    <t>-3.3</t>
  </si>
  <si>
    <t>300.0</t>
  </si>
  <si>
    <t>(10)  -7.3</t>
  </si>
  <si>
    <t>-56.4</t>
  </si>
  <si>
    <t>(15)  7.0</t>
  </si>
  <si>
    <t>-.6</t>
  </si>
  <si>
    <t>42.7</t>
  </si>
  <si>
    <t>(19)  9.5</t>
  </si>
  <si>
    <t>(22)  10.2</t>
  </si>
  <si>
    <t>(40)  15.1</t>
  </si>
  <si>
    <t>23.8</t>
  </si>
  <si>
    <t>(39)  7.3</t>
  </si>
  <si>
    <t>-4.9</t>
  </si>
  <si>
    <t>20.9</t>
  </si>
  <si>
    <t>14.6</t>
  </si>
  <si>
    <t>168.8</t>
  </si>
  <si>
    <t>10.8</t>
  </si>
  <si>
    <t>12.3</t>
  </si>
  <si>
    <t>16.5</t>
  </si>
  <si>
    <t>(9)  5.5</t>
  </si>
  <si>
    <t>(18)  5.1</t>
  </si>
  <si>
    <t>(21)  5.4</t>
  </si>
  <si>
    <t>(21)  3.5</t>
  </si>
  <si>
    <t>(36)  4.8</t>
  </si>
  <si>
    <t>(33)  3.2</t>
  </si>
  <si>
    <t>(7)  8.5</t>
  </si>
  <si>
    <t>17.2</t>
  </si>
  <si>
    <t>(9)  2.2</t>
  </si>
  <si>
    <t>(13)  2.9</t>
  </si>
  <si>
    <t>(11)  3.9</t>
  </si>
  <si>
    <t>(10)  2.2</t>
  </si>
  <si>
    <t>(7)  1.6</t>
  </si>
  <si>
    <t>8046M</t>
  </si>
  <si>
    <t>49451M</t>
  </si>
  <si>
    <t>102438M</t>
  </si>
  <si>
    <t>190557M</t>
  </si>
  <si>
    <t>686986M</t>
  </si>
  <si>
    <t>3261153M</t>
  </si>
  <si>
    <t>22292M</t>
  </si>
  <si>
    <t>92504M</t>
  </si>
  <si>
    <t>81315M</t>
  </si>
  <si>
    <t>198701M</t>
  </si>
  <si>
    <t>909430M</t>
  </si>
  <si>
    <t>2427861M</t>
  </si>
  <si>
    <t>43</t>
  </si>
  <si>
    <t>52</t>
  </si>
  <si>
    <t>28 (4/1-9/30/15)
122 (10/1-3/31/16)</t>
  </si>
  <si>
    <t>27</t>
  </si>
  <si>
    <t>50</t>
  </si>
  <si>
    <t>150</t>
  </si>
  <si>
    <t>EXPECTED DEFAULT FREQUENCY</t>
  </si>
  <si>
    <t>RiskCalc  EDF (1 year) - upper</t>
  </si>
  <si>
    <t>RiskCalc  EDF (1 year) - median</t>
  </si>
  <si>
    <t>RiskCalc  EDF (1 year) - lower</t>
  </si>
  <si>
    <t>.73</t>
  </si>
  <si>
    <t>1.54</t>
  </si>
  <si>
    <t>2.56</t>
  </si>
  <si>
    <t>.27</t>
  </si>
  <si>
    <t>(26)  .58</t>
  </si>
  <si>
    <t>3.02</t>
  </si>
  <si>
    <t>.36</t>
  </si>
  <si>
    <t>.71</t>
  </si>
  <si>
    <t>2.31</t>
  </si>
  <si>
    <t>.41</t>
  </si>
  <si>
    <t>.97</t>
  </si>
  <si>
    <t>2.99</t>
  </si>
  <si>
    <t>.30</t>
  </si>
  <si>
    <t>.95</t>
  </si>
  <si>
    <t>1.74</t>
  </si>
  <si>
    <t>.28</t>
  </si>
  <si>
    <t>.39</t>
  </si>
  <si>
    <t>.62</t>
  </si>
  <si>
    <t>(149)  .89</t>
  </si>
  <si>
    <t>2.34</t>
  </si>
  <si>
    <t>RiskCalc  EDF (5 year) - upper</t>
  </si>
  <si>
    <t>RiskCalc  EDF (5 year) - median</t>
  </si>
  <si>
    <t>RiskCalc  EDF (5 year) - lower</t>
  </si>
  <si>
    <t>Ba1  4.68</t>
  </si>
  <si>
    <t>Ba3  8.63</t>
  </si>
  <si>
    <t>B1  11.42</t>
  </si>
  <si>
    <t>Baa1  1.89</t>
  </si>
  <si>
    <t>(26) Baa3  4.01</t>
  </si>
  <si>
    <t>Ba3  8.04</t>
  </si>
  <si>
    <t>Baa2  2.67</t>
  </si>
  <si>
    <t>Ba1  4.95</t>
  </si>
  <si>
    <t>Ba3  9.38</t>
  </si>
  <si>
    <t>Baa3  3.28</t>
  </si>
  <si>
    <t>Ba1  5.86</t>
  </si>
  <si>
    <t>B1  11.91</t>
  </si>
  <si>
    <t>Baa2  2.24</t>
  </si>
  <si>
    <t>Ba1  5.88</t>
  </si>
  <si>
    <t>Ba3  9.51</t>
  </si>
  <si>
    <t>Baa2  2.16</t>
  </si>
  <si>
    <t>Baa2  2.82</t>
  </si>
  <si>
    <t>Baa3  4.25</t>
  </si>
  <si>
    <t>Baa2  2.89</t>
  </si>
  <si>
    <t>(149) Ba1  5.25</t>
  </si>
  <si>
    <t>Ba3  9.48</t>
  </si>
  <si>
    <t>CASH FLOW MEASURES</t>
  </si>
  <si>
    <t>% Cash from Trading / Sales - upper</t>
  </si>
  <si>
    <t>% Cash from Trading / Sales - median</t>
  </si>
  <si>
    <t>% Cash from Trading / Sales - lower</t>
  </si>
  <si>
    <t>82.5</t>
  </si>
  <si>
    <t>55.4</t>
  </si>
  <si>
    <t>35.3</t>
  </si>
  <si>
    <t>66.6</t>
  </si>
  <si>
    <t>(42)  36.0</t>
  </si>
  <si>
    <t>23.3</t>
  </si>
  <si>
    <t>40.0</t>
  </si>
  <si>
    <t>(48)  28.0</t>
  </si>
  <si>
    <t>42.6</t>
  </si>
  <si>
    <t>26.4</t>
  </si>
  <si>
    <t>55.8</t>
  </si>
  <si>
    <t>41.9</t>
  </si>
  <si>
    <t>13.2</t>
  </si>
  <si>
    <t>(147)  34.2</t>
  </si>
  <si>
    <t>% Cash after Operations / Sales - upper</t>
  </si>
  <si>
    <t>% Cash after Operations / Sales - median</t>
  </si>
  <si>
    <t>% Cash after Operations / Sales - lower</t>
  </si>
  <si>
    <t>-7.5</t>
  </si>
  <si>
    <t>19.8</t>
  </si>
  <si>
    <t>(42)  8.0</t>
  </si>
  <si>
    <t>19.5</t>
  </si>
  <si>
    <t>(48)  8.2</t>
  </si>
  <si>
    <t>(147)  7.0</t>
  </si>
  <si>
    <t>% Net Cash after Operations / Sales - upper</t>
  </si>
  <si>
    <t>% Net Cash after Operations / Sales - median</t>
  </si>
  <si>
    <t>% Net Cash after Operations / Sales - lower</t>
  </si>
  <si>
    <t>11.9</t>
  </si>
  <si>
    <t>-.3</t>
  </si>
  <si>
    <t>(42)  9.0</t>
  </si>
  <si>
    <t>20.3</t>
  </si>
  <si>
    <t>(48)  7.5</t>
  </si>
  <si>
    <t>(147)  6.8</t>
  </si>
  <si>
    <t>% Cash after Debt Amort. / Sales - upper</t>
  </si>
  <si>
    <t>% Cash after Debt Amort. / Sales - median</t>
  </si>
  <si>
    <t>% Cash after Debt Amort. / Sales - lower</t>
  </si>
  <si>
    <t>-1.3</t>
  </si>
  <si>
    <t>-11.9</t>
  </si>
  <si>
    <t>(42)  5.2</t>
  </si>
  <si>
    <t>(48)  1.6</t>
  </si>
  <si>
    <t>-1.8</t>
  </si>
  <si>
    <t>-12.8</t>
  </si>
  <si>
    <t>(147)  1.7</t>
  </si>
  <si>
    <t>-2.5</t>
  </si>
  <si>
    <t>Debt Service P&amp;I Coverage - upper</t>
  </si>
  <si>
    <t>Debt Service P&amp;I Coverage - median</t>
  </si>
  <si>
    <t>Debt Service P&amp;I Coverage - lower</t>
  </si>
  <si>
    <t>25.7</t>
  </si>
  <si>
    <t>(11)  4.2</t>
  </si>
  <si>
    <t>(23)  1.0</t>
  </si>
  <si>
    <t>(41)  2.8</t>
  </si>
  <si>
    <t>(46)  1.5</t>
  </si>
  <si>
    <t>81.7</t>
  </si>
  <si>
    <t>(138)  2.1</t>
  </si>
  <si>
    <t>Interest Coverage (Operating Cash) - upper</t>
  </si>
  <si>
    <t>Interest Coverage (Operating Cash) - median</t>
  </si>
  <si>
    <t>Interest Coverage (Operating Cash) - lower</t>
  </si>
  <si>
    <t>43.6</t>
  </si>
  <si>
    <t>(10)  17.4</t>
  </si>
  <si>
    <t>(20)  8.0</t>
  </si>
  <si>
    <t>(40)  7.8</t>
  </si>
  <si>
    <t>(45)  5.1</t>
  </si>
  <si>
    <t>69.4</t>
  </si>
  <si>
    <t>16.6</t>
  </si>
  <si>
    <t>(132)  7.6</t>
  </si>
  <si>
    <t>Δ  Inventory - upper</t>
  </si>
  <si>
    <t>Δ  Inventory - median</t>
  </si>
  <si>
    <t>Δ  Inventory - lower</t>
  </si>
  <si>
    <t>(14)  1.2</t>
  </si>
  <si>
    <t>-4.2</t>
  </si>
  <si>
    <t>47.6</t>
  </si>
  <si>
    <t>(28)  5.2</t>
  </si>
  <si>
    <t>19.1</t>
  </si>
  <si>
    <t>(42)  1.2</t>
  </si>
  <si>
    <t>-7.3</t>
  </si>
  <si>
    <t>(7)  33.9</t>
  </si>
  <si>
    <t>-7.2</t>
  </si>
  <si>
    <t>-2.3</t>
  </si>
  <si>
    <t>(102)  2.8</t>
  </si>
  <si>
    <t>-4.7</t>
  </si>
  <si>
    <t>Δ  Total Current Assets - upper</t>
  </si>
  <si>
    <t>Δ  Total Current Assets - median</t>
  </si>
  <si>
    <t>Δ  Total Current Assets - lower</t>
  </si>
  <si>
    <t>56.9</t>
  </si>
  <si>
    <t>-56.1</t>
  </si>
  <si>
    <t>85.3</t>
  </si>
  <si>
    <t>-8.0</t>
  </si>
  <si>
    <t>47.7</t>
  </si>
  <si>
    <t>19.2</t>
  </si>
  <si>
    <t>-21.9</t>
  </si>
  <si>
    <t>28.1</t>
  </si>
  <si>
    <t>-15.5</t>
  </si>
  <si>
    <t>34.1</t>
  </si>
  <si>
    <t>7.9</t>
  </si>
  <si>
    <t>37.5</t>
  </si>
  <si>
    <t>-13.0</t>
  </si>
  <si>
    <t>Δ  Total Assets - upper</t>
  </si>
  <si>
    <t>Δ  Total Assets - median</t>
  </si>
  <si>
    <t>Δ  Total Assets - lower</t>
  </si>
  <si>
    <t>-27.8</t>
  </si>
  <si>
    <t>-13.9</t>
  </si>
  <si>
    <t>27.9</t>
  </si>
  <si>
    <t>-10.3</t>
  </si>
  <si>
    <t>-10.2</t>
  </si>
  <si>
    <t>-6.4</t>
  </si>
  <si>
    <t>-7.4</t>
  </si>
  <si>
    <t>Δ  Retained Earnings - upper</t>
  </si>
  <si>
    <t>Δ  Retained Earnings - median</t>
  </si>
  <si>
    <t>Δ  Retained Earnings - lower</t>
  </si>
  <si>
    <t>60.8</t>
  </si>
  <si>
    <t>-42.7</t>
  </si>
  <si>
    <t>-25.0</t>
  </si>
  <si>
    <t>75.8</t>
  </si>
  <si>
    <t>-13.8</t>
  </si>
  <si>
    <t>-9.5</t>
  </si>
  <si>
    <t>16.4</t>
  </si>
  <si>
    <t>20.2</t>
  </si>
  <si>
    <t>-10.9</t>
  </si>
  <si>
    <t>Δ  Net Sales - upper</t>
  </si>
  <si>
    <t>Δ  Net Sales - median</t>
  </si>
  <si>
    <t>Δ  Net Sales - lower</t>
  </si>
  <si>
    <t>-4.0</t>
  </si>
  <si>
    <t>-2.9</t>
  </si>
  <si>
    <t>-13.2</t>
  </si>
  <si>
    <t>-12.3</t>
  </si>
  <si>
    <t>-7.9</t>
  </si>
  <si>
    <t>-25.4</t>
  </si>
  <si>
    <t>-12.0</t>
  </si>
  <si>
    <t>Δ  Cost of Goods Sold - upper</t>
  </si>
  <si>
    <t>Δ  Cost of Goods Sold - median</t>
  </si>
  <si>
    <t>Δ  Cost of Goods Sold - lower</t>
  </si>
  <si>
    <t>21.2</t>
  </si>
  <si>
    <t>-12.7</t>
  </si>
  <si>
    <t>(40)  3.0</t>
  </si>
  <si>
    <t>-20.3</t>
  </si>
  <si>
    <t>12.4</t>
  </si>
  <si>
    <t>(48)  2.4</t>
  </si>
  <si>
    <t>-15.7</t>
  </si>
  <si>
    <t>14.4</t>
  </si>
  <si>
    <t>-14.8</t>
  </si>
  <si>
    <t>(145)  1.3</t>
  </si>
  <si>
    <t>Δ  Profit before Interest &amp; Taxes - upper</t>
  </si>
  <si>
    <t>Δ  Profit before Interest &amp; Taxes - median</t>
  </si>
  <si>
    <t>Δ  Profit before Interest &amp; Taxes - lower</t>
  </si>
  <si>
    <t>465.9</t>
  </si>
  <si>
    <t>62.1</t>
  </si>
  <si>
    <t>114.3</t>
  </si>
  <si>
    <t>-90.6</t>
  </si>
  <si>
    <t>246.6</t>
  </si>
  <si>
    <t>-19.7</t>
  </si>
  <si>
    <t>77.3</t>
  </si>
  <si>
    <t>-50.9</t>
  </si>
  <si>
    <t>53.2</t>
  </si>
  <si>
    <t>-10.7</t>
  </si>
  <si>
    <t>-71.8</t>
  </si>
  <si>
    <t>154.2</t>
  </si>
  <si>
    <t>-30.4</t>
  </si>
  <si>
    <t>131.9</t>
  </si>
  <si>
    <t>19.7</t>
  </si>
  <si>
    <t>-48.7</t>
  </si>
  <si>
    <t>Δ  Depr. Depl. Amort. - upper</t>
  </si>
  <si>
    <t>Δ  Depr. Depl. Amort. - median</t>
  </si>
  <si>
    <t>Δ  Depr. Depl. Amort. - lower</t>
  </si>
  <si>
    <t>102.3</t>
  </si>
  <si>
    <t>(10)  -10.5</t>
  </si>
  <si>
    <t>-50.3</t>
  </si>
  <si>
    <t>(25)  -19.3</t>
  </si>
  <si>
    <t>-65.1</t>
  </si>
  <si>
    <t>(37)  -3.1</t>
  </si>
  <si>
    <t>-26.1</t>
  </si>
  <si>
    <t>21.1</t>
  </si>
  <si>
    <t>(47)  2.7</t>
  </si>
  <si>
    <t>-4.4</t>
  </si>
  <si>
    <t>-8.3</t>
  </si>
  <si>
    <t>-.2</t>
  </si>
  <si>
    <t>(136)  -.1</t>
  </si>
  <si>
    <t>-21.2</t>
  </si>
  <si>
    <t>Sustainable Growth Rate - upper</t>
  </si>
  <si>
    <t>Sustainable Growth Rate - median</t>
  </si>
  <si>
    <t>Sustainable Growth Rate - lower</t>
  </si>
  <si>
    <t>-10.1</t>
  </si>
  <si>
    <t>-54.3</t>
  </si>
  <si>
    <t>-38.5</t>
  </si>
  <si>
    <t>Funded Debt Leverage - upper</t>
  </si>
  <si>
    <t>Funded Debt Leverage - median</t>
  </si>
  <si>
    <t>Funded Debt Leverage - lower</t>
  </si>
  <si>
    <t>20895M</t>
  </si>
  <si>
    <t>104930M</t>
  </si>
  <si>
    <t>516205M</t>
  </si>
  <si>
    <t>1212095M</t>
  </si>
  <si>
    <t>663989M</t>
  </si>
  <si>
    <t>1287790M</t>
  </si>
  <si>
    <t>3805904M</t>
  </si>
  <si>
    <t>2881M</t>
  </si>
  <si>
    <t>29865M</t>
  </si>
  <si>
    <t>217765M</t>
  </si>
  <si>
    <t>1100786M</t>
  </si>
  <si>
    <t>723714M</t>
  </si>
  <si>
    <t>1028092M</t>
  </si>
  <si>
    <t>3103103M</t>
  </si>
  <si>
    <t>28</t>
  </si>
  <si>
    <t>26</t>
  </si>
  <si>
    <t>31</t>
  </si>
  <si>
    <t>42</t>
  </si>
  <si>
    <t>156</t>
  </si>
  <si>
    <t>136</t>
  </si>
  <si>
    <t>158</t>
  </si>
  <si>
    <t>124</t>
  </si>
  <si>
    <t>.16</t>
  </si>
  <si>
    <t>(154)  .26</t>
  </si>
  <si>
    <t>.78</t>
  </si>
  <si>
    <t>.23</t>
  </si>
  <si>
    <t>(135)  .49</t>
  </si>
  <si>
    <t>.93</t>
  </si>
  <si>
    <t>(157)  .69</t>
  </si>
  <si>
    <t>1.63</t>
  </si>
  <si>
    <t>(122)  .59</t>
  </si>
  <si>
    <t>1.34</t>
  </si>
  <si>
    <t>A3  1.09</t>
  </si>
  <si>
    <t>(154) Baa2  2.32</t>
  </si>
  <si>
    <t>Ba1  4.86</t>
  </si>
  <si>
    <t>Baa2  2.09</t>
  </si>
  <si>
    <t>(135) Baa3  3.88</t>
  </si>
  <si>
    <t>Ba2  7.17</t>
  </si>
  <si>
    <t>Baa2  2.31</t>
  </si>
  <si>
    <t>(157) Ba1  4.75</t>
  </si>
  <si>
    <t>Ba3  8.77</t>
  </si>
  <si>
    <t>Baa2  2.11</t>
  </si>
  <si>
    <t>(122) Ba1  4.73</t>
  </si>
  <si>
    <t>Ba2  7.66</t>
  </si>
  <si>
    <t>48.5</t>
  </si>
  <si>
    <t>(149)  30.9</t>
  </si>
  <si>
    <t>(132)  33.8</t>
  </si>
  <si>
    <t>(151)  34.3</t>
  </si>
  <si>
    <t>53.8</t>
  </si>
  <si>
    <t>(122)  35.1</t>
  </si>
  <si>
    <t>(149)  7.3</t>
  </si>
  <si>
    <t>16.8</t>
  </si>
  <si>
    <t>(132)  6.2</t>
  </si>
  <si>
    <t>(151)  6.7</t>
  </si>
  <si>
    <t>(122)  9.4</t>
  </si>
  <si>
    <t>(149)  8.3</t>
  </si>
  <si>
    <t>18.5</t>
  </si>
  <si>
    <t>(132)  7.0</t>
  </si>
  <si>
    <t>20.0</t>
  </si>
  <si>
    <t>(122)  10.1</t>
  </si>
  <si>
    <t>(149)  2.1</t>
  </si>
  <si>
    <t>(132)  1.2</t>
  </si>
  <si>
    <t>-4.5</t>
  </si>
  <si>
    <t>(151)  1.2</t>
  </si>
  <si>
    <t>(122)  2.5</t>
  </si>
  <si>
    <t>(141)  2.5</t>
  </si>
  <si>
    <t>(126)  2.3</t>
  </si>
  <si>
    <t>(138)  1.6</t>
  </si>
  <si>
    <t>(117)  2.6</t>
  </si>
  <si>
    <t>(138)  5.7</t>
  </si>
  <si>
    <t>(124)  5.6</t>
  </si>
  <si>
    <t>14.3</t>
  </si>
  <si>
    <t>(137)  5.1</t>
  </si>
  <si>
    <t>(115)  7.7</t>
  </si>
  <si>
    <t>(111)  4.8</t>
  </si>
  <si>
    <t>-10.4</t>
  </si>
  <si>
    <t>(92)  1.6</t>
  </si>
  <si>
    <t>(107)  7.2</t>
  </si>
  <si>
    <t>-4.6</t>
  </si>
  <si>
    <t>(88)  .0</t>
  </si>
  <si>
    <t>-5.4</t>
  </si>
  <si>
    <t>31.9</t>
  </si>
  <si>
    <t>-11.3</t>
  </si>
  <si>
    <t>37.2</t>
  </si>
  <si>
    <t>-5.9</t>
  </si>
  <si>
    <t>-12.2</t>
  </si>
  <si>
    <t>-6.2</t>
  </si>
  <si>
    <t>22.5</t>
  </si>
  <si>
    <t>-3.1</t>
  </si>
  <si>
    <t>-4.8</t>
  </si>
  <si>
    <t>33.4</t>
  </si>
  <si>
    <t>(153)  8.8</t>
  </si>
  <si>
    <t>(157)  7.4</t>
  </si>
  <si>
    <t>21.6</t>
  </si>
  <si>
    <t>(121)  5.1</t>
  </si>
  <si>
    <t>-8.7</t>
  </si>
  <si>
    <t>26.9</t>
  </si>
  <si>
    <t>22.0</t>
  </si>
  <si>
    <t>-5.0</t>
  </si>
  <si>
    <t>18.2</t>
  </si>
  <si>
    <t>-6.0</t>
  </si>
  <si>
    <t>14.7</t>
  </si>
  <si>
    <t>-9.0</t>
  </si>
  <si>
    <t>28.7</t>
  </si>
  <si>
    <t>(152)  8.8</t>
  </si>
  <si>
    <t>(130)  6.2</t>
  </si>
  <si>
    <t>-7.1</t>
  </si>
  <si>
    <t>(150)  9.5</t>
  </si>
  <si>
    <t>(121)  3.7</t>
  </si>
  <si>
    <t>171.9</t>
  </si>
  <si>
    <t>-28.5</t>
  </si>
  <si>
    <t>115.4</t>
  </si>
  <si>
    <t>-60.6</t>
  </si>
  <si>
    <t>114.2</t>
  </si>
  <si>
    <t>-55.0</t>
  </si>
  <si>
    <t>81.9</t>
  </si>
  <si>
    <t>(123)  .0</t>
  </si>
  <si>
    <t>-40.0</t>
  </si>
  <si>
    <t>(149)  .0</t>
  </si>
  <si>
    <t>(128)  -6.4</t>
  </si>
  <si>
    <t>(148)  1.4</t>
  </si>
  <si>
    <t>-21.6</t>
  </si>
  <si>
    <t>(111)  .7</t>
  </si>
  <si>
    <t>-13.3</t>
  </si>
  <si>
    <t>(154)  1.4</t>
  </si>
  <si>
    <t>-12.4</t>
  </si>
  <si>
    <t>(135)  6.6</t>
  </si>
  <si>
    <t>-3.0</t>
  </si>
  <si>
    <t>(155)  .1</t>
  </si>
  <si>
    <t>-17.8</t>
  </si>
  <si>
    <t>11.4</t>
  </si>
  <si>
    <t>(121)  1.3</t>
  </si>
  <si>
    <t>-15.6</t>
  </si>
  <si>
    <t>5280876M</t>
  </si>
  <si>
    <t>4032736M</t>
  </si>
  <si>
    <t>5237076M</t>
  </si>
  <si>
    <t>3883580M</t>
  </si>
  <si>
    <t>3992181M</t>
  </si>
  <si>
    <t>3094649M</t>
  </si>
  <si>
    <t>3881846M</t>
  </si>
  <si>
    <t>3118526M</t>
  </si>
  <si>
    <t>39</t>
  </si>
  <si>
    <t>1.68</t>
  </si>
  <si>
    <t>7.56</t>
  </si>
  <si>
    <t>.50</t>
  </si>
  <si>
    <t>(18)  1.16</t>
  </si>
  <si>
    <t>3.07</t>
  </si>
  <si>
    <t>.82</t>
  </si>
  <si>
    <t>.56</t>
  </si>
  <si>
    <t>1.19</t>
  </si>
  <si>
    <t>.90</t>
  </si>
  <si>
    <t>2.90</t>
  </si>
  <si>
    <t>.32</t>
  </si>
  <si>
    <t>.61</t>
  </si>
  <si>
    <t>1.61</t>
  </si>
  <si>
    <t>Ba2  7.48</t>
  </si>
  <si>
    <t>Ba3  9.33</t>
  </si>
  <si>
    <t>Caa-C  24.96</t>
  </si>
  <si>
    <t>Baa3  3.75</t>
  </si>
  <si>
    <t>(18) Ba2  6.58</t>
  </si>
  <si>
    <t>B1  12.95</t>
  </si>
  <si>
    <t>Baa1  1.91</t>
  </si>
  <si>
    <t>Ba1  5.39</t>
  </si>
  <si>
    <t>Ba3  8.87</t>
  </si>
  <si>
    <t>Baa3  3.13</t>
  </si>
  <si>
    <t>Baa3  3.86</t>
  </si>
  <si>
    <t>Ba2  7.12</t>
  </si>
  <si>
    <t>Baa2  2.13</t>
  </si>
  <si>
    <t>Ba2  5.96</t>
  </si>
  <si>
    <t>B1  12.93</t>
  </si>
  <si>
    <t>Baa2  2.34</t>
  </si>
  <si>
    <t>Ba1  4.39</t>
  </si>
  <si>
    <t>Ba3  7.79</t>
  </si>
  <si>
    <t>92.9</t>
  </si>
  <si>
    <t>64.7</t>
  </si>
  <si>
    <t>62.9</t>
  </si>
  <si>
    <t>46.5</t>
  </si>
  <si>
    <t>58.8</t>
  </si>
  <si>
    <t>(21)  38.6</t>
  </si>
  <si>
    <t>50.2</t>
  </si>
  <si>
    <t>(38)  26.0</t>
  </si>
  <si>
    <t>-6.3</t>
  </si>
  <si>
    <t>(21)  8.5</t>
  </si>
  <si>
    <t>16.2</t>
  </si>
  <si>
    <t>(38)  7.5</t>
  </si>
  <si>
    <t>-1.1</t>
  </si>
  <si>
    <t>(21)  8.1</t>
  </si>
  <si>
    <t>(38)  6.2</t>
  </si>
  <si>
    <t>-11.2</t>
  </si>
  <si>
    <t>-.8</t>
  </si>
  <si>
    <t>-2.1</t>
  </si>
  <si>
    <t>(21)  2.6</t>
  </si>
  <si>
    <t>(38)  .2</t>
  </si>
  <si>
    <t>-4.3</t>
  </si>
  <si>
    <t>(8)  1.1</t>
  </si>
  <si>
    <t>-1.7</t>
  </si>
  <si>
    <t>(18)  2.1</t>
  </si>
  <si>
    <t>(22)  1.9</t>
  </si>
  <si>
    <t>(20)  2.9</t>
  </si>
  <si>
    <t>(38)  2.7</t>
  </si>
  <si>
    <t>(32)  2.1</t>
  </si>
  <si>
    <t>(7)  4.2</t>
  </si>
  <si>
    <t>(17)  9.2</t>
  </si>
  <si>
    <t>51.5</t>
  </si>
  <si>
    <t>(20)  13.0</t>
  </si>
  <si>
    <t>(18)  8.3</t>
  </si>
  <si>
    <t>(38)  4.4</t>
  </si>
  <si>
    <t>(32)  7.0</t>
  </si>
  <si>
    <t>87.2</t>
  </si>
  <si>
    <t>(9)  3.9</t>
  </si>
  <si>
    <t>69.8</t>
  </si>
  <si>
    <t>(13)  17.8</t>
  </si>
  <si>
    <t>(16)  2.4</t>
  </si>
  <si>
    <t>-22.8</t>
  </si>
  <si>
    <t>(31)  7.7</t>
  </si>
  <si>
    <t>(27)  .0</t>
  </si>
  <si>
    <t>-5.6</t>
  </si>
  <si>
    <t>106.3</t>
  </si>
  <si>
    <t>28.4</t>
  </si>
  <si>
    <t>-34.3</t>
  </si>
  <si>
    <t>60.7</t>
  </si>
  <si>
    <t>-29.4</t>
  </si>
  <si>
    <t>89.8</t>
  </si>
  <si>
    <t>27.1</t>
  </si>
  <si>
    <t>-3.5</t>
  </si>
  <si>
    <t>-20.4</t>
  </si>
  <si>
    <t>33.2</t>
  </si>
  <si>
    <t>29.9</t>
  </si>
  <si>
    <t>-.9</t>
  </si>
  <si>
    <t>-2.6</t>
  </si>
  <si>
    <t>-3.6</t>
  </si>
  <si>
    <t>-12.9</t>
  </si>
  <si>
    <t>-8.1</t>
  </si>
  <si>
    <t>-58.7</t>
  </si>
  <si>
    <t>86.0</t>
  </si>
  <si>
    <t>13.8</t>
  </si>
  <si>
    <t>-18.2</t>
  </si>
  <si>
    <t>36.5</t>
  </si>
  <si>
    <t>20.8</t>
  </si>
  <si>
    <t>-8.9</t>
  </si>
  <si>
    <t>-14.0</t>
  </si>
  <si>
    <t>-12.6</t>
  </si>
  <si>
    <t>-15.9</t>
  </si>
  <si>
    <t>25.5</t>
  </si>
  <si>
    <t>-3.7</t>
  </si>
  <si>
    <t>-16.6</t>
  </si>
  <si>
    <t>-16.8</t>
  </si>
  <si>
    <t>12.5</t>
  </si>
  <si>
    <t>(21)  4.6</t>
  </si>
  <si>
    <t>-9.7</t>
  </si>
  <si>
    <t>(22)  5.0</t>
  </si>
  <si>
    <t>(37)  4.3</t>
  </si>
  <si>
    <t>-22.0</t>
  </si>
  <si>
    <t>-10.8</t>
  </si>
  <si>
    <t>306.1</t>
  </si>
  <si>
    <t>59.8</t>
  </si>
  <si>
    <t>-60.2</t>
  </si>
  <si>
    <t>345.0</t>
  </si>
  <si>
    <t>-54.2</t>
  </si>
  <si>
    <t>55.7</t>
  </si>
  <si>
    <t>-63.4</t>
  </si>
  <si>
    <t>92.6</t>
  </si>
  <si>
    <t>-53.7</t>
  </si>
  <si>
    <t>170.9</t>
  </si>
  <si>
    <t>32.7</t>
  </si>
  <si>
    <t>-11.1</t>
  </si>
  <si>
    <t>127.9</t>
  </si>
  <si>
    <t>-49.0</t>
  </si>
  <si>
    <t>169.4</t>
  </si>
  <si>
    <t>(7)  -11.4</t>
  </si>
  <si>
    <t>-23.2</t>
  </si>
  <si>
    <t>-57.9</t>
  </si>
  <si>
    <t>(22)  -15.4</t>
  </si>
  <si>
    <t>-49.2</t>
  </si>
  <si>
    <t>57.9</t>
  </si>
  <si>
    <t>(21)  10.6</t>
  </si>
  <si>
    <t>-3.4</t>
  </si>
  <si>
    <t>(35)  -.9</t>
  </si>
  <si>
    <t>-33.0</t>
  </si>
  <si>
    <t>(32)  1.8</t>
  </si>
  <si>
    <t>-2.7</t>
  </si>
  <si>
    <t>-77.0</t>
  </si>
  <si>
    <t>-22.5</t>
  </si>
  <si>
    <t>81.3</t>
  </si>
  <si>
    <t>7284M</t>
  </si>
  <si>
    <t>41542M</t>
  </si>
  <si>
    <t>94136M</t>
  </si>
  <si>
    <t>181796M</t>
  </si>
  <si>
    <t>591227M</t>
  </si>
  <si>
    <t>2889919M</t>
  </si>
  <si>
    <t>20682M</t>
  </si>
  <si>
    <t>81611M</t>
  </si>
  <si>
    <t>79099M</t>
  </si>
  <si>
    <t>196832M</t>
  </si>
  <si>
    <t>800094M</t>
  </si>
  <si>
    <t>1924785M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</si>
</sst>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??"/>
    <numFmt numFmtId="165" formatCode="???"/>
    <numFmt numFmtId="166" formatCode="?"/>
    <numFmt numFmtId="167" formatCode="?,???"/>
    <numFmt numFmtId="168" formatCode="??"/>
    <numFmt numFmtId="169" formatCode="??,???"/>
    <numFmt numFmtId="170" formatCode="\(?,???\);\(?,???\)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#,##0.0"/>
    <numFmt numFmtId="178" formatCode="#,##0.00000000000"/>
    <numFmt numFmtId="179" formatCode="&quot;$&quot;#,##0.0000000000000000000"/>
    <numFmt numFmtId="180" formatCode="0.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0"/>
    <numFmt numFmtId="199" formatCode="#,##0.0000000000000"/>
  </numFmts>
  <fonts count="5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62"/>
      <name val="Arial Black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u val="single"/>
      <sz val="10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0"/>
      <color indexed="17"/>
      <name val="Arial"/>
      <family val="2"/>
    </font>
    <font>
      <sz val="18"/>
      <color indexed="62"/>
      <name val="Arial Black"/>
      <family val="2"/>
    </font>
    <font>
      <sz val="14"/>
      <color indexed="62"/>
      <name val="Arial Black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Alignment="1">
      <alignment/>
    </xf>
    <xf numFmtId="49" fontId="10" fillId="0" borderId="0" xfId="0" applyNumberFormat="1" applyFont="1" applyAlignment="1" applyProtection="1">
      <alignment horizontal="right"/>
      <protection/>
    </xf>
    <xf numFmtId="171" fontId="11" fillId="34" borderId="10" xfId="0" applyNumberFormat="1" applyFont="1" applyFill="1" applyBorder="1" applyAlignment="1">
      <alignment/>
    </xf>
    <xf numFmtId="171" fontId="11" fillId="0" borderId="0" xfId="0" applyNumberFormat="1" applyFont="1" applyAlignment="1">
      <alignment/>
    </xf>
    <xf numFmtId="0" fontId="11" fillId="0" borderId="0" xfId="0" applyFont="1" applyFill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 vertical="top"/>
      <protection/>
    </xf>
    <xf numFmtId="49" fontId="11" fillId="0" borderId="0" xfId="0" applyNumberFormat="1" applyFont="1" applyAlignment="1" applyProtection="1">
      <alignment horizontal="right" vertical="top"/>
      <protection/>
    </xf>
    <xf numFmtId="43" fontId="1" fillId="0" borderId="0" xfId="42" applyNumberFormat="1" applyFont="1" applyAlignment="1" applyProtection="1">
      <alignment horizontal="right"/>
      <protection/>
    </xf>
    <xf numFmtId="43" fontId="1" fillId="0" borderId="0" xfId="42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 horizontal="right" vertical="top"/>
      <protection/>
    </xf>
    <xf numFmtId="49" fontId="1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 applyProtection="1">
      <alignment horizontal="left" vertical="top"/>
      <protection/>
    </xf>
    <xf numFmtId="171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3" fontId="1" fillId="0" borderId="0" xfId="42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1" fillId="0" borderId="0" xfId="0" applyNumberFormat="1" applyFont="1" applyFill="1" applyAlignment="1" applyProtection="1">
      <alignment horizontal="right" vertical="top"/>
      <protection/>
    </xf>
    <xf numFmtId="0" fontId="13" fillId="0" borderId="0" xfId="0" applyFont="1" applyAlignment="1">
      <alignment horizontal="center" vertical="top"/>
    </xf>
    <xf numFmtId="49" fontId="14" fillId="0" borderId="0" xfId="0" applyNumberFormat="1" applyFont="1" applyFill="1" applyAlignment="1" applyProtection="1">
      <alignment horizontal="left" vertical="top"/>
      <protection/>
    </xf>
    <xf numFmtId="49" fontId="15" fillId="0" borderId="0" xfId="0" applyNumberFormat="1" applyFont="1" applyFill="1" applyAlignment="1" applyProtection="1">
      <alignment horizontal="left" vertical="top"/>
      <protection/>
    </xf>
    <xf numFmtId="0" fontId="7" fillId="0" borderId="0" xfId="59">
      <alignment/>
      <protection/>
    </xf>
    <xf numFmtId="0" fontId="9" fillId="0" borderId="0" xfId="59" applyFont="1" applyAlignment="1" applyProtection="1">
      <alignment horizontal="center"/>
      <protection/>
    </xf>
    <xf numFmtId="0" fontId="16" fillId="35" borderId="0" xfId="59" applyFont="1" applyFill="1" applyAlignment="1" applyProtection="1">
      <alignment horizontal="left"/>
      <protection/>
    </xf>
    <xf numFmtId="0" fontId="2" fillId="0" borderId="0" xfId="59" applyFont="1" applyAlignment="1" applyProtection="1">
      <alignment horizontal="left"/>
      <protection/>
    </xf>
    <xf numFmtId="0" fontId="0" fillId="0" borderId="0" xfId="59" applyFont="1" applyAlignment="1" applyProtection="1">
      <alignment horizontal="right" wrapText="1"/>
      <protection/>
    </xf>
    <xf numFmtId="177" fontId="7" fillId="0" borderId="0" xfId="59" applyNumberFormat="1">
      <alignment/>
      <protection/>
    </xf>
    <xf numFmtId="177" fontId="7" fillId="0" borderId="0" xfId="59" applyNumberFormat="1" applyFill="1">
      <alignment/>
      <protection/>
    </xf>
    <xf numFmtId="0" fontId="17" fillId="0" borderId="0" xfId="0" applyFont="1" applyAlignment="1">
      <alignment/>
    </xf>
    <xf numFmtId="0" fontId="7" fillId="0" borderId="0" xfId="59" applyFill="1">
      <alignment/>
      <protection/>
    </xf>
    <xf numFmtId="0" fontId="0" fillId="0" borderId="0" xfId="59" applyFont="1" applyFill="1" applyAlignment="1" applyProtection="1">
      <alignment horizontal="right" wrapText="1"/>
      <protection/>
    </xf>
    <xf numFmtId="0" fontId="0" fillId="0" borderId="0" xfId="59" applyFont="1" applyFill="1" applyAlignment="1" applyProtection="1">
      <alignment horizontal="right"/>
      <protection/>
    </xf>
    <xf numFmtId="176" fontId="7" fillId="0" borderId="0" xfId="59" applyNumberFormat="1" applyFill="1">
      <alignment/>
      <protection/>
    </xf>
    <xf numFmtId="177" fontId="0" fillId="0" borderId="0" xfId="59" applyNumberFormat="1" applyFont="1" applyFill="1" applyAlignment="1" applyProtection="1">
      <alignment horizontal="right" wrapText="1"/>
      <protection/>
    </xf>
    <xf numFmtId="0" fontId="18" fillId="0" borderId="0" xfId="59" applyFont="1">
      <alignment/>
      <protection/>
    </xf>
    <xf numFmtId="0" fontId="16" fillId="36" borderId="0" xfId="0" applyNumberFormat="1" applyFont="1" applyFill="1" applyAlignment="1">
      <alignment horizontal="left"/>
    </xf>
    <xf numFmtId="0" fontId="2" fillId="37" borderId="0" xfId="0" applyNumberFormat="1" applyFont="1" applyFill="1" applyAlignment="1">
      <alignment horizontal="left"/>
    </xf>
    <xf numFmtId="0" fontId="0" fillId="37" borderId="0" xfId="0" applyNumberFormat="1" applyFill="1" applyAlignment="1">
      <alignment horizontal="right"/>
    </xf>
    <xf numFmtId="179" fontId="7" fillId="0" borderId="0" xfId="59" applyNumberFormat="1" applyFill="1">
      <alignment/>
      <protection/>
    </xf>
    <xf numFmtId="180" fontId="0" fillId="0" borderId="0" xfId="59" applyNumberFormat="1" applyFont="1" applyAlignment="1" applyProtection="1">
      <alignment horizontal="right" wrapText="1"/>
      <protection/>
    </xf>
    <xf numFmtId="180" fontId="7" fillId="0" borderId="0" xfId="59" applyNumberFormat="1">
      <alignment/>
      <protection/>
    </xf>
    <xf numFmtId="181" fontId="7" fillId="0" borderId="0" xfId="59" applyNumberFormat="1">
      <alignment/>
      <protection/>
    </xf>
    <xf numFmtId="181" fontId="7" fillId="38" borderId="0" xfId="59" applyNumberFormat="1" applyFill="1">
      <alignment/>
      <protection/>
    </xf>
    <xf numFmtId="181" fontId="7" fillId="0" borderId="0" xfId="59" applyNumberFormat="1" applyFill="1">
      <alignment/>
      <protection/>
    </xf>
    <xf numFmtId="180" fontId="7" fillId="0" borderId="0" xfId="59" applyNumberFormat="1" applyFill="1">
      <alignment/>
      <protection/>
    </xf>
    <xf numFmtId="0" fontId="18" fillId="0" borderId="0" xfId="59" applyFont="1" applyFill="1">
      <alignment/>
      <protection/>
    </xf>
    <xf numFmtId="0" fontId="7" fillId="0" borderId="0" xfId="59" applyNumberFormat="1" applyFill="1">
      <alignment/>
      <protection/>
    </xf>
    <xf numFmtId="0" fontId="0" fillId="0" borderId="0" xfId="59" applyFont="1" applyBorder="1" applyAlignment="1" applyProtection="1">
      <alignment horizontal="right" wrapText="1"/>
      <protection/>
    </xf>
    <xf numFmtId="0" fontId="0" fillId="0" borderId="0" xfId="59" applyFont="1" applyFill="1" applyBorder="1" applyAlignment="1" applyProtection="1">
      <alignment horizontal="right" wrapText="1"/>
      <protection/>
    </xf>
    <xf numFmtId="0" fontId="0" fillId="0" borderId="11" xfId="59" applyFont="1" applyFill="1" applyBorder="1" applyAlignment="1" applyProtection="1">
      <alignment horizontal="right" wrapText="1"/>
      <protection/>
    </xf>
    <xf numFmtId="0" fontId="18" fillId="0" borderId="0" xfId="59" applyFont="1" applyAlignment="1">
      <alignment horizontal="right"/>
      <protection/>
    </xf>
    <xf numFmtId="176" fontId="7" fillId="0" borderId="0" xfId="59" applyNumberFormat="1" applyAlignment="1">
      <alignment horizontal="right"/>
      <protection/>
    </xf>
    <xf numFmtId="176" fontId="7" fillId="35" borderId="0" xfId="59" applyNumberFormat="1" applyFill="1" applyAlignment="1">
      <alignment horizontal="right"/>
      <protection/>
    </xf>
    <xf numFmtId="177" fontId="7" fillId="0" borderId="0" xfId="59" applyNumberFormat="1" applyAlignment="1">
      <alignment horizontal="right"/>
      <protection/>
    </xf>
    <xf numFmtId="177" fontId="7" fillId="35" borderId="0" xfId="59" applyNumberFormat="1" applyFill="1" applyAlignment="1">
      <alignment horizontal="right"/>
      <protection/>
    </xf>
    <xf numFmtId="177" fontId="7" fillId="0" borderId="0" xfId="59" applyNumberFormat="1" applyFill="1" applyAlignment="1">
      <alignment horizontal="right"/>
      <protection/>
    </xf>
    <xf numFmtId="176" fontId="7" fillId="0" borderId="0" xfId="59" applyNumberFormat="1" applyFont="1" applyFill="1">
      <alignment/>
      <protection/>
    </xf>
    <xf numFmtId="177" fontId="7" fillId="38" borderId="0" xfId="59" applyNumberFormat="1" applyFill="1" applyAlignment="1">
      <alignment horizontal="right"/>
      <protection/>
    </xf>
    <xf numFmtId="171" fontId="1" fillId="0" borderId="0" xfId="0" applyNumberFormat="1" applyFont="1" applyAlignment="1" applyProtection="1">
      <alignment horizontal="right" vertical="top"/>
      <protection/>
    </xf>
    <xf numFmtId="171" fontId="11" fillId="39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Alignment="1" applyProtection="1">
      <alignment horizontal="right" wrapText="1"/>
      <protection/>
    </xf>
    <xf numFmtId="171" fontId="0" fillId="0" borderId="0" xfId="0" applyNumberFormat="1" applyAlignment="1">
      <alignment/>
    </xf>
    <xf numFmtId="0" fontId="2" fillId="0" borderId="0" xfId="59" applyFont="1" applyAlignment="1" applyProtection="1">
      <alignment horizontal="right"/>
      <protection/>
    </xf>
    <xf numFmtId="186" fontId="7" fillId="0" borderId="0" xfId="59" applyNumberFormat="1">
      <alignment/>
      <protection/>
    </xf>
    <xf numFmtId="4" fontId="7" fillId="0" borderId="0" xfId="59" applyNumberFormat="1" applyAlignment="1">
      <alignment horizontal="right"/>
      <protection/>
    </xf>
    <xf numFmtId="2" fontId="0" fillId="0" borderId="0" xfId="59" applyNumberFormat="1" applyFont="1" applyFill="1" applyAlignment="1" applyProtection="1">
      <alignment horizontal="right" wrapText="1"/>
      <protection/>
    </xf>
    <xf numFmtId="4" fontId="7" fillId="0" borderId="0" xfId="59" applyNumberFormat="1" applyFill="1" applyAlignment="1">
      <alignment horizontal="right"/>
      <protection/>
    </xf>
    <xf numFmtId="4" fontId="7" fillId="35" borderId="0" xfId="59" applyNumberFormat="1" applyFill="1" applyAlignment="1">
      <alignment horizontal="right"/>
      <protection/>
    </xf>
    <xf numFmtId="4" fontId="0" fillId="0" borderId="0" xfId="59" applyNumberFormat="1" applyFont="1" applyFill="1" applyAlignment="1" applyProtection="1">
      <alignment horizontal="right" wrapText="1"/>
      <protection/>
    </xf>
    <xf numFmtId="4" fontId="0" fillId="0" borderId="0" xfId="59" applyNumberFormat="1" applyFont="1" applyFill="1" applyBorder="1" applyAlignment="1" applyProtection="1">
      <alignment horizontal="right" wrapText="1"/>
      <protection/>
    </xf>
    <xf numFmtId="4" fontId="0" fillId="0" borderId="12" xfId="59" applyNumberFormat="1" applyFont="1" applyFill="1" applyBorder="1" applyAlignment="1" applyProtection="1">
      <alignment horizontal="right" wrapText="1"/>
      <protection/>
    </xf>
    <xf numFmtId="4" fontId="0" fillId="40" borderId="12" xfId="59" applyNumberFormat="1" applyFont="1" applyFill="1" applyBorder="1" applyAlignment="1" applyProtection="1">
      <alignment horizontal="right"/>
      <protection/>
    </xf>
    <xf numFmtId="2" fontId="0" fillId="40" borderId="12" xfId="59" applyNumberFormat="1" applyFont="1" applyFill="1" applyBorder="1" applyAlignment="1" applyProtection="1">
      <alignment horizontal="right"/>
      <protection/>
    </xf>
    <xf numFmtId="180" fontId="0" fillId="0" borderId="12" xfId="59" applyNumberFormat="1" applyFont="1" applyFill="1" applyBorder="1" applyAlignment="1" applyProtection="1">
      <alignment horizontal="right" wrapText="1"/>
      <protection/>
    </xf>
    <xf numFmtId="2" fontId="0" fillId="0" borderId="0" xfId="59" applyNumberFormat="1" applyFont="1" applyFill="1" applyAlignment="1" applyProtection="1">
      <alignment horizontal="right"/>
      <protection/>
    </xf>
    <xf numFmtId="0" fontId="0" fillId="0" borderId="0" xfId="59" applyFont="1" applyFill="1" applyAlignment="1" applyProtection="1" quotePrefix="1">
      <alignment horizontal="right" wrapText="1"/>
      <protection/>
    </xf>
    <xf numFmtId="4" fontId="0" fillId="0" borderId="12" xfId="59" applyNumberFormat="1" applyFont="1" applyBorder="1" applyAlignment="1" applyProtection="1">
      <alignment horizontal="right" wrapText="1"/>
      <protection/>
    </xf>
    <xf numFmtId="180" fontId="0" fillId="0" borderId="12" xfId="59" applyNumberFormat="1" applyFont="1" applyBorder="1" applyAlignment="1" applyProtection="1">
      <alignment horizontal="right" wrapText="1"/>
      <protection/>
    </xf>
    <xf numFmtId="180" fontId="0" fillId="40" borderId="12" xfId="59" applyNumberFormat="1" applyFont="1" applyFill="1" applyBorder="1" applyAlignment="1" applyProtection="1">
      <alignment horizontal="right"/>
      <protection/>
    </xf>
    <xf numFmtId="2" fontId="0" fillId="0" borderId="12" xfId="59" applyNumberFormat="1" applyFont="1" applyBorder="1" applyAlignment="1" applyProtection="1">
      <alignment horizontal="right" wrapText="1"/>
      <protection/>
    </xf>
    <xf numFmtId="43" fontId="1" fillId="0" borderId="0" xfId="42" applyFont="1" applyAlignment="1">
      <alignment/>
    </xf>
    <xf numFmtId="0" fontId="7" fillId="0" borderId="0" xfId="59" applyFont="1" quotePrefix="1">
      <alignment/>
      <protection/>
    </xf>
    <xf numFmtId="0" fontId="7" fillId="0" borderId="0" xfId="59" applyFill="1" applyAlignment="1">
      <alignment/>
      <protection/>
    </xf>
    <xf numFmtId="0" fontId="9" fillId="0" borderId="0" xfId="59" applyFont="1" applyFill="1" applyAlignment="1" applyProtection="1">
      <alignment horizontal="center"/>
      <protection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180" fontId="0" fillId="0" borderId="0" xfId="59" applyNumberFormat="1" applyFont="1" applyFill="1" applyAlignment="1" applyProtection="1">
      <alignment horizontal="right" wrapText="1"/>
      <protection/>
    </xf>
    <xf numFmtId="49" fontId="5" fillId="0" borderId="0" xfId="0" applyNumberFormat="1" applyFont="1" applyFill="1" applyAlignment="1" applyProtection="1">
      <alignment horizontal="center" vertical="top"/>
      <protection/>
    </xf>
    <xf numFmtId="0" fontId="13" fillId="0" borderId="0" xfId="0" applyFont="1" applyAlignment="1">
      <alignment horizontal="center" vertical="center"/>
    </xf>
    <xf numFmtId="0" fontId="1" fillId="41" borderId="0" xfId="0" applyFont="1" applyFill="1" applyAlignment="1">
      <alignment/>
    </xf>
    <xf numFmtId="49" fontId="12" fillId="41" borderId="0" xfId="0" applyNumberFormat="1" applyFont="1" applyFill="1" applyAlignment="1" applyProtection="1">
      <alignment horizontal="right"/>
      <protection/>
    </xf>
    <xf numFmtId="171" fontId="11" fillId="4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 horizontal="right"/>
      <protection/>
    </xf>
    <xf numFmtId="171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Alignment="1" applyProtection="1">
      <alignment horizontal="right" vertical="center"/>
      <protection/>
    </xf>
    <xf numFmtId="180" fontId="0" fillId="0" borderId="0" xfId="59" applyNumberFormat="1" applyFont="1" applyFill="1" applyAlignment="1" applyProtection="1">
      <alignment horizontal="right"/>
      <protection/>
    </xf>
    <xf numFmtId="180" fontId="0" fillId="0" borderId="0" xfId="59" applyNumberFormat="1" applyFont="1" applyFill="1" applyBorder="1" applyAlignment="1" applyProtection="1">
      <alignment horizontal="right"/>
      <protection/>
    </xf>
    <xf numFmtId="44" fontId="1" fillId="39" borderId="10" xfId="45" applyFont="1" applyFill="1" applyBorder="1" applyAlignment="1" applyProtection="1">
      <alignment horizontal="left" vertical="top"/>
      <protection locked="0"/>
    </xf>
    <xf numFmtId="43" fontId="1" fillId="39" borderId="10" xfId="42" applyFont="1" applyFill="1" applyBorder="1" applyAlignment="1" applyProtection="1">
      <alignment horizontal="left" vertical="top"/>
      <protection locked="0"/>
    </xf>
    <xf numFmtId="43" fontId="1" fillId="0" borderId="0" xfId="42" applyFont="1" applyAlignment="1" applyProtection="1">
      <alignment horizontal="left" vertical="top"/>
      <protection/>
    </xf>
    <xf numFmtId="171" fontId="11" fillId="0" borderId="0" xfId="42" applyNumberFormat="1" applyFont="1" applyBorder="1" applyAlignment="1" applyProtection="1">
      <alignment/>
      <protection/>
    </xf>
    <xf numFmtId="171" fontId="11" fillId="0" borderId="0" xfId="42" applyNumberFormat="1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horizontal="right" vertical="top"/>
      <protection/>
    </xf>
    <xf numFmtId="171" fontId="11" fillId="0" borderId="0" xfId="0" applyNumberFormat="1" applyFont="1" applyFill="1" applyBorder="1" applyAlignment="1" applyProtection="1">
      <alignment/>
      <protection/>
    </xf>
    <xf numFmtId="171" fontId="11" fillId="0" borderId="0" xfId="0" applyNumberFormat="1" applyFont="1" applyAlignment="1" applyProtection="1">
      <alignment horizontal="right" vertical="top"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5" fillId="0" borderId="0" xfId="0" applyNumberFormat="1" applyFont="1" applyFill="1" applyAlignment="1" applyProtection="1">
      <alignment horizontal="center" vertical="top"/>
      <protection/>
    </xf>
    <xf numFmtId="49" fontId="14" fillId="0" borderId="0" xfId="0" applyNumberFormat="1" applyFont="1" applyFill="1" applyAlignment="1" applyProtection="1">
      <alignment horizontal="center" vertical="top"/>
      <protection/>
    </xf>
    <xf numFmtId="0" fontId="2" fillId="0" borderId="0" xfId="0" applyNumberFormat="1" applyFont="1" applyAlignment="1">
      <alignment horizontal="center"/>
    </xf>
    <xf numFmtId="0" fontId="7" fillId="0" borderId="0" xfId="59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ta expor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114300</xdr:rowOff>
    </xdr:from>
    <xdr:to>
      <xdr:col>1</xdr:col>
      <xdr:colOff>76200</xdr:colOff>
      <xdr:row>9</xdr:row>
      <xdr:rowOff>152400</xdr:rowOff>
    </xdr:to>
    <xdr:sp>
      <xdr:nvSpPr>
        <xdr:cNvPr id="1" name="Rectangle 88"/>
        <xdr:cNvSpPr>
          <a:spLocks/>
        </xdr:cNvSpPr>
      </xdr:nvSpPr>
      <xdr:spPr>
        <a:xfrm>
          <a:off x="95250" y="1428750"/>
          <a:ext cx="1028700" cy="23812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743325" y="1714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66675</xdr:rowOff>
    </xdr:from>
    <xdr:to>
      <xdr:col>3</xdr:col>
      <xdr:colOff>0</xdr:colOff>
      <xdr:row>19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238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657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66675</xdr:rowOff>
    </xdr:from>
    <xdr:to>
      <xdr:col>3</xdr:col>
      <xdr:colOff>0</xdr:colOff>
      <xdr:row>26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3743325" y="44100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66675</xdr:rowOff>
    </xdr:from>
    <xdr:to>
      <xdr:col>3</xdr:col>
      <xdr:colOff>0</xdr:colOff>
      <xdr:row>45</xdr:row>
      <xdr:rowOff>66675</xdr:rowOff>
    </xdr:to>
    <xdr:sp>
      <xdr:nvSpPr>
        <xdr:cNvPr id="8" name="Line 8"/>
        <xdr:cNvSpPr>
          <a:spLocks/>
        </xdr:cNvSpPr>
      </xdr:nvSpPr>
      <xdr:spPr>
        <a:xfrm flipH="1" flipV="1">
          <a:off x="3743325" y="7562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142875</xdr:rowOff>
    </xdr:from>
    <xdr:to>
      <xdr:col>1</xdr:col>
      <xdr:colOff>76200</xdr:colOff>
      <xdr:row>10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95250" y="1543050"/>
          <a:ext cx="1028700" cy="23812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66675</xdr:rowOff>
    </xdr:from>
    <xdr:to>
      <xdr:col>3</xdr:col>
      <xdr:colOff>0</xdr:colOff>
      <xdr:row>19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324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743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3743325" y="5791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19050</xdr:rowOff>
    </xdr:from>
    <xdr:to>
      <xdr:col>1</xdr:col>
      <xdr:colOff>76200</xdr:colOff>
      <xdr:row>11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95250" y="1781175"/>
          <a:ext cx="1028700" cy="2476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66675</xdr:rowOff>
    </xdr:from>
    <xdr:to>
      <xdr:col>3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124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104775</xdr:rowOff>
    </xdr:from>
    <xdr:to>
      <xdr:col>1</xdr:col>
      <xdr:colOff>76200</xdr:colOff>
      <xdr:row>13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5250" y="1981200"/>
          <a:ext cx="1028700" cy="2476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552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76200</xdr:rowOff>
    </xdr:from>
    <xdr:to>
      <xdr:col>1</xdr:col>
      <xdr:colOff>76200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0" y="2286000"/>
          <a:ext cx="1028700" cy="2476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562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66675</xdr:rowOff>
    </xdr:from>
    <xdr:to>
      <xdr:col>3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086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374332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66675</xdr:rowOff>
    </xdr:from>
    <xdr:to>
      <xdr:col>3</xdr:col>
      <xdr:colOff>0</xdr:colOff>
      <xdr:row>35</xdr:row>
      <xdr:rowOff>66675</xdr:rowOff>
    </xdr:to>
    <xdr:sp>
      <xdr:nvSpPr>
        <xdr:cNvPr id="4" name="Line 5"/>
        <xdr:cNvSpPr>
          <a:spLocks/>
        </xdr:cNvSpPr>
      </xdr:nvSpPr>
      <xdr:spPr>
        <a:xfrm flipH="1" flipV="1">
          <a:off x="3743325" y="6038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" name="Line 46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3" name="Line 64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4" name="Line 65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5" name="Line 66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6" name="Line 67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7" name="Line 68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8" name="Line 69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9" name="Line 70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14</xdr:row>
      <xdr:rowOff>133350</xdr:rowOff>
    </xdr:from>
    <xdr:to>
      <xdr:col>1</xdr:col>
      <xdr:colOff>76200</xdr:colOff>
      <xdr:row>15</xdr:row>
      <xdr:rowOff>228600</xdr:rowOff>
    </xdr:to>
    <xdr:sp>
      <xdr:nvSpPr>
        <xdr:cNvPr id="70" name="Rectangle 85"/>
        <xdr:cNvSpPr>
          <a:spLocks/>
        </xdr:cNvSpPr>
      </xdr:nvSpPr>
      <xdr:spPr>
        <a:xfrm>
          <a:off x="95250" y="2543175"/>
          <a:ext cx="1028700" cy="25717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6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39</v>
      </c>
      <c r="B1" s="119"/>
      <c r="C1" s="119"/>
      <c r="D1" s="119"/>
      <c r="E1" s="119"/>
      <c r="F1" s="119"/>
      <c r="G1" s="119"/>
      <c r="H1" s="119"/>
    </row>
    <row r="2" spans="2:8" ht="15.75" customHeight="1">
      <c r="B2" s="1"/>
      <c r="F2" s="28"/>
      <c r="G2" s="10" t="s">
        <v>22</v>
      </c>
      <c r="H2" s="10" t="s">
        <v>152</v>
      </c>
    </row>
    <row r="3" spans="1:8" ht="15.75">
      <c r="A3" s="6"/>
      <c r="B3" s="6"/>
      <c r="C3" s="6"/>
      <c r="D3" s="6"/>
      <c r="E3" s="6"/>
      <c r="F3" s="15" t="s">
        <v>129</v>
      </c>
      <c r="G3" s="8">
        <f>C41+G44</f>
        <v>0</v>
      </c>
      <c r="H3" s="8">
        <f>D41+H44</f>
        <v>0</v>
      </c>
    </row>
    <row r="4" spans="1:8" ht="15.75" customHeight="1">
      <c r="A4" s="6"/>
      <c r="B4" s="6"/>
      <c r="C4" s="6"/>
      <c r="D4" s="6"/>
      <c r="E4" s="6"/>
      <c r="F4" s="106" t="s">
        <v>174</v>
      </c>
      <c r="G4" s="98" t="str">
        <f>IF(($G$3)=(Liabilities!$G$3+NetWorth!$G$3),"Balanced","NOT in Balance")</f>
        <v>Balanced</v>
      </c>
      <c r="H4" s="98" t="str">
        <f>IF((H3)=(Liabilities!H3+NetWorth!H3),"Balanced","NOT in Balance")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1:8" s="105" customFormat="1" ht="9" customHeight="1">
      <c r="A8" s="102"/>
      <c r="B8" s="102"/>
      <c r="C8" s="102"/>
      <c r="D8" s="102"/>
      <c r="E8" s="102"/>
      <c r="F8" s="103"/>
      <c r="G8" s="104"/>
      <c r="H8" s="104"/>
    </row>
    <row r="9" spans="1:9" ht="15.75">
      <c r="A9" s="6"/>
      <c r="B9" s="15" t="s">
        <v>66</v>
      </c>
      <c r="C9" s="6"/>
      <c r="D9" s="6"/>
      <c r="E9" s="6"/>
      <c r="F9" s="15" t="s">
        <v>175</v>
      </c>
      <c r="G9" s="6"/>
      <c r="H9" s="6"/>
      <c r="I9" s="17"/>
    </row>
    <row r="10" spans="1:8" ht="15.75">
      <c r="A10" s="6"/>
      <c r="B10" s="15" t="s">
        <v>148</v>
      </c>
      <c r="C10" s="10" t="s">
        <v>22</v>
      </c>
      <c r="D10" s="10" t="s">
        <v>152</v>
      </c>
      <c r="E10" s="6"/>
      <c r="F10" s="15" t="s">
        <v>110</v>
      </c>
      <c r="G10" s="10" t="s">
        <v>22</v>
      </c>
      <c r="H10" s="10" t="s">
        <v>152</v>
      </c>
    </row>
    <row r="11" spans="1:8" ht="12.75">
      <c r="A11" s="6"/>
      <c r="B11" s="11" t="s">
        <v>166</v>
      </c>
      <c r="C11" s="109"/>
      <c r="D11" s="109"/>
      <c r="E11" s="6"/>
      <c r="F11" s="11" t="s">
        <v>163</v>
      </c>
      <c r="G11" s="109"/>
      <c r="H11" s="109"/>
    </row>
    <row r="12" spans="1:8" ht="12.75">
      <c r="A12" s="6"/>
      <c r="B12" s="11" t="s">
        <v>133</v>
      </c>
      <c r="C12" s="110"/>
      <c r="D12" s="110"/>
      <c r="E12" s="6"/>
      <c r="F12" s="11" t="s">
        <v>49</v>
      </c>
      <c r="G12" s="110"/>
      <c r="H12" s="110"/>
    </row>
    <row r="13" spans="1:8" ht="12.75">
      <c r="A13" s="6"/>
      <c r="B13" s="11" t="s">
        <v>168</v>
      </c>
      <c r="C13" s="110"/>
      <c r="D13" s="110"/>
      <c r="E13" s="6"/>
      <c r="F13" s="11" t="s">
        <v>95</v>
      </c>
      <c r="G13" s="110"/>
      <c r="H13" s="110"/>
    </row>
    <row r="14" spans="1:8" ht="12.75">
      <c r="A14" s="6"/>
      <c r="B14" s="11"/>
      <c r="C14" s="111"/>
      <c r="D14" s="111"/>
      <c r="E14" s="6"/>
      <c r="F14" s="11" t="s">
        <v>134</v>
      </c>
      <c r="G14" s="110"/>
      <c r="H14" s="110"/>
    </row>
    <row r="15" spans="1:8" ht="12.75">
      <c r="A15" s="6"/>
      <c r="B15" s="11" t="s">
        <v>161</v>
      </c>
      <c r="C15" s="110"/>
      <c r="D15" s="110"/>
      <c r="E15" s="6"/>
      <c r="F15" s="11" t="s">
        <v>128</v>
      </c>
      <c r="G15" s="110"/>
      <c r="H15" s="110"/>
    </row>
    <row r="16" spans="1:8" ht="12.75">
      <c r="A16" s="6"/>
      <c r="B16" s="11" t="s">
        <v>54</v>
      </c>
      <c r="C16" s="110"/>
      <c r="D16" s="110"/>
      <c r="E16" s="6"/>
      <c r="F16" s="11" t="s">
        <v>131</v>
      </c>
      <c r="G16" s="110"/>
      <c r="H16" s="110"/>
    </row>
    <row r="17" spans="1:8" ht="12.75">
      <c r="A17" s="6"/>
      <c r="B17" s="11" t="s">
        <v>164</v>
      </c>
      <c r="C17" s="110"/>
      <c r="D17" s="110"/>
      <c r="E17" s="6"/>
      <c r="F17" s="11" t="s">
        <v>154</v>
      </c>
      <c r="G17" s="110"/>
      <c r="H17" s="110"/>
    </row>
    <row r="18" spans="1:8" ht="12.75">
      <c r="A18" s="6"/>
      <c r="B18" s="11" t="s">
        <v>101</v>
      </c>
      <c r="C18" s="110"/>
      <c r="D18" s="110"/>
      <c r="E18" s="6"/>
      <c r="F18" s="11"/>
      <c r="G18" s="90"/>
      <c r="H18" s="90"/>
    </row>
    <row r="19" spans="1:8" ht="12.75">
      <c r="A19" s="6"/>
      <c r="B19" s="11" t="s">
        <v>75</v>
      </c>
      <c r="C19" s="110"/>
      <c r="D19" s="110"/>
      <c r="E19" s="38">
        <f>IF(C19&lt;0,"Error- Enter Positive Value",IF(D19&lt;0,"Error- Enter Positive Value",""))</f>
      </c>
      <c r="F19" s="11" t="s">
        <v>169</v>
      </c>
      <c r="G19" s="110"/>
      <c r="H19" s="110"/>
    </row>
    <row r="20" spans="1:8" ht="12.75">
      <c r="A20" s="6"/>
      <c r="B20" s="12" t="s">
        <v>28</v>
      </c>
      <c r="C20" s="112">
        <f>SUM(C15:C18)-C19</f>
        <v>0</v>
      </c>
      <c r="D20" s="112">
        <f>SUM(D15:D18)-D19</f>
        <v>0</v>
      </c>
      <c r="E20" s="6"/>
      <c r="F20" s="11" t="s">
        <v>147</v>
      </c>
      <c r="G20" s="110"/>
      <c r="H20" s="110"/>
    </row>
    <row r="21" spans="1:13" ht="12.75">
      <c r="A21" s="6"/>
      <c r="B21" s="13"/>
      <c r="C21" s="6"/>
      <c r="D21" s="6"/>
      <c r="E21" s="6"/>
      <c r="F21" s="11" t="s">
        <v>53</v>
      </c>
      <c r="G21" s="110"/>
      <c r="H21" s="110"/>
      <c r="M21" s="71"/>
    </row>
    <row r="22" spans="1:8" ht="12.75">
      <c r="A22" s="6"/>
      <c r="B22" s="12"/>
      <c r="C22" s="14"/>
      <c r="D22" s="14"/>
      <c r="E22" s="6"/>
      <c r="F22" s="11" t="s">
        <v>57</v>
      </c>
      <c r="G22" s="110"/>
      <c r="H22" s="110"/>
    </row>
    <row r="23" spans="1:11" ht="15.75">
      <c r="A23" s="6"/>
      <c r="B23" s="15" t="s">
        <v>138</v>
      </c>
      <c r="C23" s="10" t="s">
        <v>22</v>
      </c>
      <c r="D23" s="10" t="s">
        <v>152</v>
      </c>
      <c r="E23" s="6"/>
      <c r="F23" s="11" t="s">
        <v>146</v>
      </c>
      <c r="G23" s="110"/>
      <c r="H23" s="110"/>
      <c r="K23" s="71"/>
    </row>
    <row r="24" spans="1:8" ht="12.75">
      <c r="A24" s="6"/>
      <c r="B24" s="11" t="s">
        <v>5</v>
      </c>
      <c r="C24" s="109"/>
      <c r="D24" s="109"/>
      <c r="E24" s="6"/>
      <c r="F24" s="11" t="s">
        <v>102</v>
      </c>
      <c r="G24" s="110"/>
      <c r="H24" s="110"/>
    </row>
    <row r="25" spans="1:8" ht="12.75">
      <c r="A25" s="6"/>
      <c r="B25" s="11" t="s">
        <v>35</v>
      </c>
      <c r="C25" s="110"/>
      <c r="D25" s="110"/>
      <c r="E25" s="6"/>
      <c r="F25" s="11" t="s">
        <v>149</v>
      </c>
      <c r="G25" s="110"/>
      <c r="H25" s="110"/>
    </row>
    <row r="26" spans="1:8" ht="12.75">
      <c r="A26" s="6"/>
      <c r="B26" s="11" t="s">
        <v>46</v>
      </c>
      <c r="C26" s="110"/>
      <c r="D26" s="110"/>
      <c r="E26" s="6"/>
      <c r="F26" s="11" t="s">
        <v>67</v>
      </c>
      <c r="G26" s="109"/>
      <c r="H26" s="109"/>
    </row>
    <row r="27" spans="1:8" ht="12.75">
      <c r="A27" s="6"/>
      <c r="B27" s="11" t="s">
        <v>119</v>
      </c>
      <c r="C27" s="110"/>
      <c r="D27" s="110"/>
      <c r="E27" s="6"/>
      <c r="F27" s="12" t="s">
        <v>93</v>
      </c>
      <c r="G27" s="69">
        <f>SUM(G19:G26)</f>
        <v>0</v>
      </c>
      <c r="H27" s="69">
        <f>SUM(H19:H26)</f>
        <v>0</v>
      </c>
    </row>
    <row r="28" spans="1:5" ht="12.75">
      <c r="A28" s="6"/>
      <c r="B28" s="11" t="s">
        <v>119</v>
      </c>
      <c r="C28" s="110"/>
      <c r="D28" s="110"/>
      <c r="E28" s="6"/>
    </row>
    <row r="29" spans="1:8" ht="12.75">
      <c r="A29" s="6"/>
      <c r="B29" s="11"/>
      <c r="C29" s="90"/>
      <c r="D29" s="90"/>
      <c r="E29" s="6"/>
      <c r="F29" s="11" t="s">
        <v>143</v>
      </c>
      <c r="G29" s="109"/>
      <c r="H29" s="109"/>
    </row>
    <row r="30" spans="1:9" ht="12.75">
      <c r="A30" s="6"/>
      <c r="B30" s="11" t="s">
        <v>81</v>
      </c>
      <c r="C30" s="110"/>
      <c r="D30" s="110"/>
      <c r="E30" s="6"/>
      <c r="F30" s="12" t="s">
        <v>99</v>
      </c>
      <c r="G30" s="112">
        <f>G27-G29</f>
        <v>0</v>
      </c>
      <c r="H30" s="112">
        <f>H27-H29</f>
        <v>0</v>
      </c>
      <c r="I30" s="38">
        <f>IF(G29&lt;0,"Error- Enter Positive Value",IF(H29&lt;0,"Error- Enter Positive Value",""))</f>
      </c>
    </row>
    <row r="31" spans="1:8" ht="12.75">
      <c r="A31" s="6"/>
      <c r="B31" s="11" t="s">
        <v>43</v>
      </c>
      <c r="C31" s="110"/>
      <c r="D31" s="110"/>
      <c r="E31" s="6"/>
      <c r="F31" s="6"/>
      <c r="G31" s="6"/>
      <c r="H31" s="6"/>
    </row>
    <row r="32" spans="1:8" ht="15.75">
      <c r="A32" s="6"/>
      <c r="B32" s="11" t="s">
        <v>33</v>
      </c>
      <c r="C32" s="110"/>
      <c r="D32" s="110"/>
      <c r="E32" s="6"/>
      <c r="F32" s="15" t="s">
        <v>7</v>
      </c>
      <c r="G32" s="10" t="s">
        <v>22</v>
      </c>
      <c r="H32" s="10" t="s">
        <v>152</v>
      </c>
    </row>
    <row r="33" spans="1:8" ht="12.75">
      <c r="A33" s="6"/>
      <c r="B33" s="11" t="s">
        <v>61</v>
      </c>
      <c r="C33" s="109"/>
      <c r="D33" s="109"/>
      <c r="E33" s="6"/>
      <c r="F33" s="11" t="s">
        <v>30</v>
      </c>
      <c r="G33" s="109"/>
      <c r="H33" s="109"/>
    </row>
    <row r="34" spans="1:8" ht="12.75">
      <c r="A34" s="6"/>
      <c r="B34" s="12" t="s">
        <v>60</v>
      </c>
      <c r="C34" s="112">
        <f>SUM(C30:C33)</f>
        <v>0</v>
      </c>
      <c r="D34" s="112">
        <f>SUM(D30:D33)</f>
        <v>0</v>
      </c>
      <c r="E34" s="6"/>
      <c r="F34" s="11" t="s">
        <v>80</v>
      </c>
      <c r="G34" s="110"/>
      <c r="H34" s="110"/>
    </row>
    <row r="35" spans="1:8" ht="12.75">
      <c r="A35" s="6"/>
      <c r="B35" s="6"/>
      <c r="C35" s="6"/>
      <c r="D35" s="6"/>
      <c r="E35" s="6"/>
      <c r="F35" s="11" t="s">
        <v>13</v>
      </c>
      <c r="G35" s="110"/>
      <c r="H35" s="110"/>
    </row>
    <row r="36" spans="1:8" ht="15.75">
      <c r="A36" s="6"/>
      <c r="B36" s="15" t="s">
        <v>27</v>
      </c>
      <c r="C36" s="10" t="s">
        <v>22</v>
      </c>
      <c r="D36" s="10" t="s">
        <v>152</v>
      </c>
      <c r="E36" s="6"/>
      <c r="F36" s="11" t="s">
        <v>84</v>
      </c>
      <c r="G36" s="110"/>
      <c r="H36" s="110"/>
    </row>
    <row r="37" spans="1:8" ht="12.75">
      <c r="A37" s="6"/>
      <c r="B37" s="11" t="s">
        <v>159</v>
      </c>
      <c r="C37" s="110"/>
      <c r="D37" s="110"/>
      <c r="E37" s="6"/>
      <c r="F37" s="11" t="s">
        <v>68</v>
      </c>
      <c r="G37" s="110"/>
      <c r="H37" s="110"/>
    </row>
    <row r="38" spans="1:8" ht="12.75">
      <c r="A38" s="6"/>
      <c r="B38" s="11" t="s">
        <v>55</v>
      </c>
      <c r="C38" s="110"/>
      <c r="D38" s="110"/>
      <c r="E38" s="6"/>
      <c r="F38" s="11" t="s">
        <v>0</v>
      </c>
      <c r="G38" s="110"/>
      <c r="H38" s="110"/>
    </row>
    <row r="39" spans="1:8" ht="12.75">
      <c r="A39" s="6"/>
      <c r="B39" s="11" t="s">
        <v>83</v>
      </c>
      <c r="C39" s="109"/>
      <c r="D39" s="109"/>
      <c r="E39" s="6"/>
      <c r="F39" s="11" t="s">
        <v>90</v>
      </c>
      <c r="G39" s="110"/>
      <c r="H39" s="110"/>
    </row>
    <row r="40" spans="1:8" ht="12.75">
      <c r="A40" s="6"/>
      <c r="E40" s="6"/>
      <c r="F40" s="11" t="s">
        <v>48</v>
      </c>
      <c r="G40" s="110"/>
      <c r="H40" s="110"/>
    </row>
    <row r="41" spans="1:8" ht="12.75">
      <c r="A41" s="6"/>
      <c r="B41" s="12" t="s">
        <v>116</v>
      </c>
      <c r="C41" s="112">
        <f>C11+C12+C13+C20+SUM(C24:C28)+C34+C37+C38+C39</f>
        <v>0</v>
      </c>
      <c r="D41" s="112">
        <f>D11+D12+D13+D20+SUM(D24:D28)+D34+D37+D38+D39</f>
        <v>0</v>
      </c>
      <c r="E41" s="6"/>
      <c r="F41" s="11" t="s">
        <v>70</v>
      </c>
      <c r="G41" s="110"/>
      <c r="H41" s="110"/>
    </row>
    <row r="42" spans="1:8" ht="12.75">
      <c r="A42" s="6"/>
      <c r="B42" s="12"/>
      <c r="C42" s="14"/>
      <c r="D42" s="14"/>
      <c r="E42" s="6"/>
      <c r="F42" s="11" t="s">
        <v>117</v>
      </c>
      <c r="G42" s="110"/>
      <c r="H42" s="110"/>
    </row>
    <row r="43" spans="1:8" ht="12.75">
      <c r="A43" s="6"/>
      <c r="B43" s="6"/>
      <c r="C43" s="6"/>
      <c r="D43" s="6"/>
      <c r="E43" s="6"/>
      <c r="F43" s="11" t="s">
        <v>20</v>
      </c>
      <c r="G43" s="109"/>
      <c r="H43" s="109"/>
    </row>
    <row r="44" spans="1:8" ht="12.75">
      <c r="A44" s="6"/>
      <c r="B44" s="6"/>
      <c r="C44" s="6"/>
      <c r="D44" s="6"/>
      <c r="E44" s="6"/>
      <c r="F44" s="12" t="s">
        <v>115</v>
      </c>
      <c r="G44" s="112">
        <f>SUM(G11:G17)+G30+SUM(G33:G43)</f>
        <v>0</v>
      </c>
      <c r="H44" s="112">
        <f>SUM(H11:H17)+H30+SUM(H33:H43)</f>
        <v>0</v>
      </c>
    </row>
    <row r="45" spans="1:7" ht="12.75">
      <c r="A45" s="6"/>
      <c r="B45" s="6"/>
      <c r="C45" s="6"/>
      <c r="D45" s="6"/>
      <c r="E45" s="6"/>
      <c r="F45" s="6"/>
      <c r="G45" s="6"/>
    </row>
    <row r="46" spans="1:5" ht="12.75">
      <c r="A46" s="6"/>
      <c r="B46" s="6"/>
      <c r="C46" s="6"/>
      <c r="D46" s="6"/>
      <c r="E46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300" verticalDpi="300" orientation="portrait" scale="76" r:id="rId3"/>
  <headerFooter alignWithMargins="0">
    <oddFooter>&amp;L&amp;A&amp;RRMA - The Risk Management Association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24"/>
  <sheetViews>
    <sheetView zoomScalePageLayoutView="0" workbookViewId="0" topLeftCell="A1">
      <pane ySplit="5" topLeftCell="A48" activePane="bottomLeft" state="frozen"/>
      <selection pane="topLeft" activeCell="V24" sqref="V24"/>
      <selection pane="bottomLeft" activeCell="J92" sqref="J92"/>
    </sheetView>
  </sheetViews>
  <sheetFormatPr defaultColWidth="8.00390625" defaultRowHeight="12.75" customHeight="1"/>
  <cols>
    <col min="1" max="1" width="57.7109375" style="31" customWidth="1"/>
    <col min="2" max="6" width="11.00390625" style="31" customWidth="1"/>
    <col min="7" max="7" width="15.28125" style="31" customWidth="1"/>
    <col min="8" max="8" width="18.28125" style="31" customWidth="1"/>
    <col min="9" max="9" width="1.7109375" style="39" customWidth="1"/>
    <col min="10" max="10" width="17.421875" style="61" customWidth="1"/>
    <col min="11" max="11" width="17.421875" style="42" customWidth="1"/>
    <col min="12" max="17" width="8.00390625" style="31" customWidth="1"/>
    <col min="18" max="18" width="11.28125" style="39" customWidth="1"/>
    <col min="19" max="19" width="0.5625" style="42" hidden="1" customWidth="1"/>
    <col min="20" max="254" width="8.00390625" style="31" customWidth="1"/>
    <col min="255" max="16384" width="8.00390625" style="31" customWidth="1"/>
  </cols>
  <sheetData>
    <row r="1" spans="1:19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60" t="s">
        <v>94</v>
      </c>
      <c r="K1" s="55"/>
      <c r="S1" s="42" t="s">
        <v>56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5" spans="2:9" ht="12.75">
      <c r="B5" s="32" t="s">
        <v>702</v>
      </c>
      <c r="C5" s="32" t="s">
        <v>703</v>
      </c>
      <c r="D5" s="32" t="s">
        <v>704</v>
      </c>
      <c r="E5" s="32" t="s">
        <v>705</v>
      </c>
      <c r="F5" s="32" t="s">
        <v>706</v>
      </c>
      <c r="G5" s="32" t="s">
        <v>707</v>
      </c>
      <c r="H5" s="32" t="s">
        <v>188</v>
      </c>
      <c r="I5" s="93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62"/>
    </row>
    <row r="7" spans="1:19" ht="12.75">
      <c r="A7" s="34" t="s">
        <v>191</v>
      </c>
      <c r="B7" s="35" t="s">
        <v>190</v>
      </c>
      <c r="C7" s="35" t="s">
        <v>190</v>
      </c>
      <c r="D7" s="35" t="s">
        <v>190</v>
      </c>
      <c r="E7" s="35" t="s">
        <v>192</v>
      </c>
      <c r="F7" s="35" t="s">
        <v>192</v>
      </c>
      <c r="G7" s="35" t="s">
        <v>219</v>
      </c>
      <c r="H7" s="35" t="s">
        <v>195</v>
      </c>
      <c r="I7" s="40"/>
      <c r="J7" s="63"/>
      <c r="K7" s="37"/>
      <c r="S7" s="37"/>
    </row>
    <row r="8" spans="1:19" ht="12.75">
      <c r="A8" s="34" t="s">
        <v>196</v>
      </c>
      <c r="B8" s="35" t="s">
        <v>192</v>
      </c>
      <c r="C8" s="35" t="s">
        <v>190</v>
      </c>
      <c r="D8" s="35" t="s">
        <v>194</v>
      </c>
      <c r="E8" s="35" t="s">
        <v>197</v>
      </c>
      <c r="F8" s="35" t="s">
        <v>220</v>
      </c>
      <c r="G8" s="35" t="s">
        <v>201</v>
      </c>
      <c r="H8" s="35" t="s">
        <v>199</v>
      </c>
      <c r="I8" s="40"/>
      <c r="J8" s="63"/>
      <c r="K8" s="37"/>
      <c r="S8" s="37"/>
    </row>
    <row r="9" spans="1:19" ht="12.75">
      <c r="A9" s="34" t="s">
        <v>200</v>
      </c>
      <c r="B9" s="35" t="s">
        <v>190</v>
      </c>
      <c r="C9" s="35" t="s">
        <v>193</v>
      </c>
      <c r="D9" s="35" t="s">
        <v>197</v>
      </c>
      <c r="E9" s="35" t="s">
        <v>201</v>
      </c>
      <c r="F9" s="35" t="s">
        <v>220</v>
      </c>
      <c r="G9" s="35" t="s">
        <v>192</v>
      </c>
      <c r="H9" s="35" t="s">
        <v>204</v>
      </c>
      <c r="I9" s="40"/>
      <c r="J9" s="63"/>
      <c r="K9" s="37"/>
      <c r="S9" s="37"/>
    </row>
    <row r="10" spans="1:19" ht="12.75">
      <c r="A10" s="34" t="s">
        <v>205</v>
      </c>
      <c r="B10" s="35" t="s">
        <v>708</v>
      </c>
      <c r="C10" s="35" t="s">
        <v>203</v>
      </c>
      <c r="D10" s="35" t="s">
        <v>709</v>
      </c>
      <c r="E10" s="35" t="s">
        <v>202</v>
      </c>
      <c r="F10" s="35" t="s">
        <v>203</v>
      </c>
      <c r="G10" s="35" t="s">
        <v>710</v>
      </c>
      <c r="H10" s="35" t="s">
        <v>207</v>
      </c>
      <c r="I10" s="40"/>
      <c r="J10" s="63"/>
      <c r="K10" s="37"/>
      <c r="S10" s="37"/>
    </row>
    <row r="11" spans="1:19" ht="12.75">
      <c r="A11" s="34" t="s">
        <v>208</v>
      </c>
      <c r="B11" s="35" t="s">
        <v>201</v>
      </c>
      <c r="C11" s="35" t="s">
        <v>202</v>
      </c>
      <c r="D11" s="35" t="s">
        <v>708</v>
      </c>
      <c r="E11" s="35" t="s">
        <v>220</v>
      </c>
      <c r="F11" s="35" t="s">
        <v>711</v>
      </c>
      <c r="G11" s="35" t="s">
        <v>206</v>
      </c>
      <c r="H11" s="35" t="s">
        <v>212</v>
      </c>
      <c r="I11" s="40"/>
      <c r="J11" s="63"/>
      <c r="K11" s="37"/>
      <c r="S11" s="37"/>
    </row>
    <row r="12" spans="1:19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213</v>
      </c>
      <c r="I12" s="40"/>
      <c r="J12" s="63"/>
      <c r="K12" s="37"/>
      <c r="S12" s="37"/>
    </row>
    <row r="13" spans="1:19" ht="12.75">
      <c r="A13" s="34" t="s">
        <v>214</v>
      </c>
      <c r="B13" s="35" t="s">
        <v>195</v>
      </c>
      <c r="C13" s="35" t="s">
        <v>204</v>
      </c>
      <c r="D13" s="35" t="s">
        <v>581</v>
      </c>
      <c r="E13" s="35" t="s">
        <v>712</v>
      </c>
      <c r="F13" s="35" t="s">
        <v>713</v>
      </c>
      <c r="G13" s="35" t="s">
        <v>714</v>
      </c>
      <c r="H13" s="35" t="s">
        <v>221</v>
      </c>
      <c r="I13" s="40"/>
      <c r="J13" s="63"/>
      <c r="K13" s="37"/>
      <c r="S13" s="37"/>
    </row>
    <row r="14" spans="1:19" ht="12.75">
      <c r="A14" s="45" t="s">
        <v>222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64"/>
      <c r="K14" s="37"/>
      <c r="S14" s="37"/>
    </row>
    <row r="15" spans="1:19" ht="12.75">
      <c r="A15" s="34" t="s">
        <v>223</v>
      </c>
      <c r="B15" s="35" t="s">
        <v>597</v>
      </c>
      <c r="C15" s="35" t="s">
        <v>534</v>
      </c>
      <c r="D15" s="35" t="s">
        <v>715</v>
      </c>
      <c r="E15" s="35" t="s">
        <v>309</v>
      </c>
      <c r="F15" s="35" t="s">
        <v>308</v>
      </c>
      <c r="G15" s="35" t="s">
        <v>523</v>
      </c>
      <c r="H15" s="35" t="s">
        <v>230</v>
      </c>
      <c r="I15" s="40"/>
      <c r="J15" s="74">
        <f aca="true" t="shared" si="0" ref="J15:J23">IF($S$23=0,0,(S15/$S$23)*100)</f>
        <v>0</v>
      </c>
      <c r="K15" s="37"/>
      <c r="S15" s="37">
        <f>SUM(Assets!D11:D13)</f>
        <v>0</v>
      </c>
    </row>
    <row r="16" spans="1:19" ht="12.75">
      <c r="A16" s="34" t="s">
        <v>231</v>
      </c>
      <c r="B16" s="35" t="s">
        <v>387</v>
      </c>
      <c r="C16" s="35" t="s">
        <v>716</v>
      </c>
      <c r="D16" s="35" t="s">
        <v>523</v>
      </c>
      <c r="E16" s="35" t="s">
        <v>717</v>
      </c>
      <c r="F16" s="35" t="s">
        <v>534</v>
      </c>
      <c r="G16" s="35" t="s">
        <v>718</v>
      </c>
      <c r="H16" s="35" t="s">
        <v>238</v>
      </c>
      <c r="I16" s="40"/>
      <c r="J16" s="74">
        <f t="shared" si="0"/>
        <v>0</v>
      </c>
      <c r="K16" s="37"/>
      <c r="N16" s="36"/>
      <c r="S16" s="37">
        <f>SUM(Assets!D15:D18)-Assets!D19</f>
        <v>0</v>
      </c>
    </row>
    <row r="17" spans="1:19" ht="12.75">
      <c r="A17" s="34" t="s">
        <v>239</v>
      </c>
      <c r="B17" s="35" t="s">
        <v>660</v>
      </c>
      <c r="C17" s="35" t="s">
        <v>610</v>
      </c>
      <c r="D17" s="35" t="s">
        <v>609</v>
      </c>
      <c r="E17" s="35" t="s">
        <v>719</v>
      </c>
      <c r="F17" s="35" t="s">
        <v>654</v>
      </c>
      <c r="G17" s="35" t="s">
        <v>720</v>
      </c>
      <c r="H17" s="35" t="s">
        <v>225</v>
      </c>
      <c r="I17" s="40"/>
      <c r="J17" s="74">
        <f t="shared" si="0"/>
        <v>0</v>
      </c>
      <c r="K17" s="37"/>
      <c r="N17" s="50"/>
      <c r="S17" s="37">
        <f>SUM(Assets!D30:D33)</f>
        <v>0</v>
      </c>
    </row>
    <row r="18" spans="1:19" ht="12.75">
      <c r="A18" s="34" t="s">
        <v>245</v>
      </c>
      <c r="B18" s="35" t="s">
        <v>314</v>
      </c>
      <c r="C18" s="35" t="s">
        <v>246</v>
      </c>
      <c r="D18" s="35" t="s">
        <v>396</v>
      </c>
      <c r="E18" s="35" t="s">
        <v>381</v>
      </c>
      <c r="F18" s="35" t="s">
        <v>228</v>
      </c>
      <c r="G18" s="35" t="s">
        <v>532</v>
      </c>
      <c r="H18" s="35" t="s">
        <v>252</v>
      </c>
      <c r="I18" s="40"/>
      <c r="J18" s="74">
        <f t="shared" si="0"/>
        <v>0</v>
      </c>
      <c r="K18" s="37"/>
      <c r="S18" s="37">
        <f>SUM(Assets!D37:D39)</f>
        <v>0</v>
      </c>
    </row>
    <row r="19" spans="1:19" ht="12.75">
      <c r="A19" s="34" t="s">
        <v>253</v>
      </c>
      <c r="B19" s="35" t="s">
        <v>721</v>
      </c>
      <c r="C19" s="35" t="s">
        <v>722</v>
      </c>
      <c r="D19" s="35" t="s">
        <v>723</v>
      </c>
      <c r="E19" s="35" t="s">
        <v>724</v>
      </c>
      <c r="F19" s="35" t="s">
        <v>725</v>
      </c>
      <c r="G19" s="35" t="s">
        <v>726</v>
      </c>
      <c r="H19" s="35" t="s">
        <v>260</v>
      </c>
      <c r="I19" s="40"/>
      <c r="J19" s="74">
        <f t="shared" si="0"/>
        <v>0</v>
      </c>
      <c r="K19" s="37"/>
      <c r="S19" s="37">
        <f>SUM(Assets!D41)</f>
        <v>0</v>
      </c>
    </row>
    <row r="20" spans="1:19" ht="12.75">
      <c r="A20" s="34" t="s">
        <v>261</v>
      </c>
      <c r="B20" s="35" t="s">
        <v>727</v>
      </c>
      <c r="C20" s="35" t="s">
        <v>728</v>
      </c>
      <c r="D20" s="35" t="s">
        <v>729</v>
      </c>
      <c r="E20" s="35" t="s">
        <v>322</v>
      </c>
      <c r="F20" s="35" t="s">
        <v>730</v>
      </c>
      <c r="G20" s="35" t="s">
        <v>602</v>
      </c>
      <c r="H20" s="35" t="s">
        <v>268</v>
      </c>
      <c r="I20" s="40"/>
      <c r="J20" s="74">
        <f t="shared" si="0"/>
        <v>0</v>
      </c>
      <c r="K20" s="37"/>
      <c r="S20" s="37">
        <f>SUM(Assets!H30)</f>
        <v>0</v>
      </c>
    </row>
    <row r="21" spans="1:19" ht="12.75">
      <c r="A21" s="34" t="s">
        <v>269</v>
      </c>
      <c r="B21" s="35" t="s">
        <v>341</v>
      </c>
      <c r="C21" s="35" t="s">
        <v>461</v>
      </c>
      <c r="D21" s="35" t="s">
        <v>313</v>
      </c>
      <c r="E21" s="35" t="s">
        <v>274</v>
      </c>
      <c r="F21" s="35" t="s">
        <v>271</v>
      </c>
      <c r="G21" s="35" t="s">
        <v>490</v>
      </c>
      <c r="H21" s="35" t="s">
        <v>275</v>
      </c>
      <c r="I21" s="40"/>
      <c r="J21" s="74">
        <f t="shared" si="0"/>
        <v>0</v>
      </c>
      <c r="K21" s="37"/>
      <c r="S21" s="37">
        <f>SUM(Assets!H42:H43)</f>
        <v>0</v>
      </c>
    </row>
    <row r="22" spans="1:19" ht="12.75">
      <c r="A22" s="34" t="s">
        <v>276</v>
      </c>
      <c r="B22" s="35" t="s">
        <v>615</v>
      </c>
      <c r="C22" s="35" t="s">
        <v>324</v>
      </c>
      <c r="D22" s="35" t="s">
        <v>731</v>
      </c>
      <c r="E22" s="35" t="s">
        <v>477</v>
      </c>
      <c r="F22" s="35" t="s">
        <v>291</v>
      </c>
      <c r="G22" s="35" t="s">
        <v>309</v>
      </c>
      <c r="H22" s="35" t="s">
        <v>283</v>
      </c>
      <c r="I22" s="40"/>
      <c r="J22" s="74">
        <f t="shared" si="0"/>
        <v>0</v>
      </c>
      <c r="K22" s="37"/>
      <c r="S22" s="50">
        <f>SUM(Assets!$H$11:$H$17)+SUM(Assets!$H$33:$H$41)</f>
        <v>0</v>
      </c>
    </row>
    <row r="23" spans="1:19" ht="12.75">
      <c r="A23" s="34" t="s">
        <v>284</v>
      </c>
      <c r="B23" s="35" t="s">
        <v>285</v>
      </c>
      <c r="C23" s="35" t="s">
        <v>285</v>
      </c>
      <c r="D23" s="35" t="s">
        <v>285</v>
      </c>
      <c r="E23" s="35" t="s">
        <v>285</v>
      </c>
      <c r="F23" s="35" t="s">
        <v>285</v>
      </c>
      <c r="G23" s="35" t="s">
        <v>285</v>
      </c>
      <c r="H23" s="35" t="s">
        <v>285</v>
      </c>
      <c r="I23" s="40"/>
      <c r="J23" s="74">
        <f t="shared" si="0"/>
        <v>0</v>
      </c>
      <c r="K23" s="37"/>
      <c r="S23" s="37">
        <f>SUM(Assets!H3)</f>
        <v>0</v>
      </c>
    </row>
    <row r="24" spans="1:19" ht="12.75">
      <c r="A24" s="45" t="s">
        <v>286</v>
      </c>
      <c r="B24" s="45" t="s">
        <v>190</v>
      </c>
      <c r="C24" s="45" t="s">
        <v>190</v>
      </c>
      <c r="D24" s="45" t="s">
        <v>190</v>
      </c>
      <c r="E24" s="45" t="s">
        <v>190</v>
      </c>
      <c r="F24" s="45" t="s">
        <v>190</v>
      </c>
      <c r="G24" s="45" t="s">
        <v>190</v>
      </c>
      <c r="H24" s="45" t="s">
        <v>190</v>
      </c>
      <c r="I24" s="94"/>
      <c r="J24" s="77"/>
      <c r="K24" s="37"/>
      <c r="S24" s="37"/>
    </row>
    <row r="25" spans="1:19" ht="12.75">
      <c r="A25" s="34" t="s">
        <v>287</v>
      </c>
      <c r="B25" s="35" t="s">
        <v>602</v>
      </c>
      <c r="C25" s="35" t="s">
        <v>732</v>
      </c>
      <c r="D25" s="35" t="s">
        <v>529</v>
      </c>
      <c r="E25" s="35" t="s">
        <v>615</v>
      </c>
      <c r="F25" s="35" t="s">
        <v>615</v>
      </c>
      <c r="G25" s="35" t="s">
        <v>733</v>
      </c>
      <c r="H25" s="35" t="s">
        <v>294</v>
      </c>
      <c r="I25" s="40"/>
      <c r="J25" s="74">
        <f aca="true" t="shared" si="1" ref="J25:J33">IF($S$35=0,0,+(S25/$S$35)*100)</f>
        <v>0</v>
      </c>
      <c r="K25" s="56"/>
      <c r="S25" s="37">
        <f>SUM(Liabilities!D10:D12)</f>
        <v>0</v>
      </c>
    </row>
    <row r="26" spans="1:19" ht="12.75">
      <c r="A26" s="34" t="s">
        <v>295</v>
      </c>
      <c r="B26" s="35" t="s">
        <v>392</v>
      </c>
      <c r="C26" s="35" t="s">
        <v>549</v>
      </c>
      <c r="D26" s="35" t="s">
        <v>233</v>
      </c>
      <c r="E26" s="35" t="s">
        <v>672</v>
      </c>
      <c r="F26" s="35" t="s">
        <v>457</v>
      </c>
      <c r="G26" s="35" t="s">
        <v>386</v>
      </c>
      <c r="H26" s="35" t="s">
        <v>301</v>
      </c>
      <c r="I26" s="40"/>
      <c r="J26" s="74">
        <f t="shared" si="1"/>
        <v>0</v>
      </c>
      <c r="K26" s="48"/>
      <c r="S26" s="37">
        <f>SUM(Liabilities!D13:D14)</f>
        <v>0</v>
      </c>
    </row>
    <row r="27" spans="1:19" ht="12.75">
      <c r="A27" s="34" t="s">
        <v>302</v>
      </c>
      <c r="B27" s="35" t="s">
        <v>461</v>
      </c>
      <c r="C27" s="35" t="s">
        <v>510</v>
      </c>
      <c r="D27" s="35" t="s">
        <v>290</v>
      </c>
      <c r="E27" s="35" t="s">
        <v>457</v>
      </c>
      <c r="F27" s="35" t="s">
        <v>390</v>
      </c>
      <c r="G27" s="35" t="s">
        <v>665</v>
      </c>
      <c r="H27" s="35" t="s">
        <v>309</v>
      </c>
      <c r="I27" s="40"/>
      <c r="J27" s="74">
        <f t="shared" si="1"/>
        <v>0</v>
      </c>
      <c r="K27" s="56"/>
      <c r="S27" s="37">
        <f>SUM(Liabilities!D22)</f>
        <v>0</v>
      </c>
    </row>
    <row r="28" spans="1:19" ht="12.75">
      <c r="A28" s="34" t="s">
        <v>310</v>
      </c>
      <c r="B28" s="35" t="s">
        <v>311</v>
      </c>
      <c r="C28" s="35" t="s">
        <v>373</v>
      </c>
      <c r="D28" s="35" t="s">
        <v>312</v>
      </c>
      <c r="E28" s="35" t="s">
        <v>246</v>
      </c>
      <c r="F28" s="35" t="s">
        <v>314</v>
      </c>
      <c r="G28" s="35" t="s">
        <v>314</v>
      </c>
      <c r="H28" s="35" t="s">
        <v>314</v>
      </c>
      <c r="I28" s="40"/>
      <c r="J28" s="74">
        <f t="shared" si="1"/>
        <v>0</v>
      </c>
      <c r="K28" s="56"/>
      <c r="L28" s="54"/>
      <c r="S28" s="37">
        <f>SUM(Liabilities!D35)</f>
        <v>0</v>
      </c>
    </row>
    <row r="29" spans="1:19" ht="12.75">
      <c r="A29" s="34" t="s">
        <v>315</v>
      </c>
      <c r="B29" s="35" t="s">
        <v>734</v>
      </c>
      <c r="C29" s="35" t="s">
        <v>671</v>
      </c>
      <c r="D29" s="35" t="s">
        <v>249</v>
      </c>
      <c r="E29" s="35" t="s">
        <v>318</v>
      </c>
      <c r="F29" s="35" t="s">
        <v>682</v>
      </c>
      <c r="G29" s="35" t="s">
        <v>375</v>
      </c>
      <c r="H29" s="35" t="s">
        <v>236</v>
      </c>
      <c r="I29" s="40"/>
      <c r="J29" s="74">
        <f t="shared" si="1"/>
        <v>0</v>
      </c>
      <c r="K29" s="56"/>
      <c r="S29" s="37">
        <f>Liabilities!D32+Liabilities!D35+Liabilities!D36+Liabilities!D37</f>
        <v>0</v>
      </c>
    </row>
    <row r="30" spans="1:19" ht="12.75">
      <c r="A30" s="34" t="s">
        <v>319</v>
      </c>
      <c r="B30" s="35" t="s">
        <v>735</v>
      </c>
      <c r="C30" s="35" t="s">
        <v>736</v>
      </c>
      <c r="D30" s="35" t="s">
        <v>737</v>
      </c>
      <c r="E30" s="35" t="s">
        <v>738</v>
      </c>
      <c r="F30" s="35" t="s">
        <v>739</v>
      </c>
      <c r="G30" s="35" t="s">
        <v>740</v>
      </c>
      <c r="H30" s="35" t="s">
        <v>326</v>
      </c>
      <c r="I30" s="40"/>
      <c r="J30" s="74">
        <f t="shared" si="1"/>
        <v>0</v>
      </c>
      <c r="K30" s="37"/>
      <c r="S30" s="37">
        <f>+Liabilities!D38</f>
        <v>0</v>
      </c>
    </row>
    <row r="31" spans="1:19" ht="12.75">
      <c r="A31" s="34" t="s">
        <v>327</v>
      </c>
      <c r="B31" s="35" t="s">
        <v>741</v>
      </c>
      <c r="C31" s="35" t="s">
        <v>742</v>
      </c>
      <c r="D31" s="35" t="s">
        <v>743</v>
      </c>
      <c r="E31" s="35" t="s">
        <v>744</v>
      </c>
      <c r="F31" s="35" t="s">
        <v>333</v>
      </c>
      <c r="G31" s="35" t="s">
        <v>745</v>
      </c>
      <c r="H31" s="35" t="s">
        <v>333</v>
      </c>
      <c r="I31" s="40"/>
      <c r="J31" s="74">
        <f t="shared" si="1"/>
        <v>0</v>
      </c>
      <c r="K31" s="56"/>
      <c r="S31" s="37">
        <f>SUM(Liabilities!H10:H11)</f>
        <v>0</v>
      </c>
    </row>
    <row r="32" spans="1:19" ht="12.75">
      <c r="A32" s="34" t="s">
        <v>334</v>
      </c>
      <c r="B32" s="35" t="s">
        <v>311</v>
      </c>
      <c r="C32" s="35" t="s">
        <v>373</v>
      </c>
      <c r="D32" s="35" t="s">
        <v>311</v>
      </c>
      <c r="E32" s="35" t="s">
        <v>246</v>
      </c>
      <c r="F32" s="35" t="s">
        <v>272</v>
      </c>
      <c r="G32" s="35" t="s">
        <v>274</v>
      </c>
      <c r="H32" s="35" t="s">
        <v>313</v>
      </c>
      <c r="I32" s="40"/>
      <c r="J32" s="74">
        <f t="shared" si="1"/>
        <v>0</v>
      </c>
      <c r="K32" s="56"/>
      <c r="S32" s="37">
        <f>+Liabilities!H17</f>
        <v>0</v>
      </c>
    </row>
    <row r="33" spans="1:19" ht="12.75">
      <c r="A33" s="34" t="s">
        <v>337</v>
      </c>
      <c r="B33" s="35" t="s">
        <v>348</v>
      </c>
      <c r="C33" s="35" t="s">
        <v>746</v>
      </c>
      <c r="D33" s="35" t="s">
        <v>246</v>
      </c>
      <c r="E33" s="35" t="s">
        <v>303</v>
      </c>
      <c r="F33" s="35" t="s">
        <v>457</v>
      </c>
      <c r="G33" s="35" t="s">
        <v>229</v>
      </c>
      <c r="H33" s="35" t="s">
        <v>277</v>
      </c>
      <c r="I33" s="40"/>
      <c r="J33" s="74">
        <f t="shared" si="1"/>
        <v>0</v>
      </c>
      <c r="K33" s="56"/>
      <c r="S33" s="37">
        <f>SUM(Liabilities!H12:H21)-Liabilities!H17</f>
        <v>0</v>
      </c>
    </row>
    <row r="34" spans="1:19" ht="12.75">
      <c r="A34" s="34" t="s">
        <v>342</v>
      </c>
      <c r="B34" s="35" t="s">
        <v>747</v>
      </c>
      <c r="C34" s="35" t="s">
        <v>377</v>
      </c>
      <c r="D34" s="35" t="s">
        <v>748</v>
      </c>
      <c r="E34" s="35" t="s">
        <v>749</v>
      </c>
      <c r="F34" s="35" t="s">
        <v>600</v>
      </c>
      <c r="G34" s="35" t="s">
        <v>455</v>
      </c>
      <c r="H34" s="35" t="s">
        <v>348</v>
      </c>
      <c r="I34" s="40"/>
      <c r="J34" s="74">
        <f>IF($S$35=0,0,+(S34/$S$35)*100)</f>
        <v>0</v>
      </c>
      <c r="K34" s="56"/>
      <c r="S34" s="37">
        <f>+NetWorth!H3</f>
        <v>0</v>
      </c>
    </row>
    <row r="35" spans="1:19" ht="12.75">
      <c r="A35" s="34" t="s">
        <v>349</v>
      </c>
      <c r="B35" s="35" t="s">
        <v>285</v>
      </c>
      <c r="C35" s="35" t="s">
        <v>285</v>
      </c>
      <c r="D35" s="35" t="s">
        <v>285</v>
      </c>
      <c r="E35" s="35" t="s">
        <v>285</v>
      </c>
      <c r="F35" s="35" t="s">
        <v>285</v>
      </c>
      <c r="G35" s="35" t="s">
        <v>285</v>
      </c>
      <c r="H35" s="35" t="s">
        <v>285</v>
      </c>
      <c r="I35" s="40"/>
      <c r="J35" s="74">
        <f>IF($S$35=0,0,+(S35/$S$35)*100)</f>
        <v>0</v>
      </c>
      <c r="K35" s="37"/>
      <c r="S35" s="37">
        <f>+NetWorth!H9</f>
        <v>0</v>
      </c>
    </row>
    <row r="36" spans="1:19" ht="12.75">
      <c r="A36" s="45" t="s">
        <v>350</v>
      </c>
      <c r="B36" s="45" t="s">
        <v>190</v>
      </c>
      <c r="C36" s="45" t="s">
        <v>190</v>
      </c>
      <c r="D36" s="45" t="s">
        <v>190</v>
      </c>
      <c r="E36" s="45" t="s">
        <v>190</v>
      </c>
      <c r="F36" s="45" t="s">
        <v>190</v>
      </c>
      <c r="G36" s="45" t="s">
        <v>190</v>
      </c>
      <c r="H36" s="45" t="s">
        <v>190</v>
      </c>
      <c r="I36" s="94"/>
      <c r="J36" s="77"/>
      <c r="K36" s="37"/>
      <c r="S36" s="37"/>
    </row>
    <row r="37" spans="1:19" ht="12.75">
      <c r="A37" s="34" t="s">
        <v>351</v>
      </c>
      <c r="B37" s="35" t="s">
        <v>285</v>
      </c>
      <c r="C37" s="35" t="s">
        <v>285</v>
      </c>
      <c r="D37" s="35" t="s">
        <v>285</v>
      </c>
      <c r="E37" s="35" t="s">
        <v>285</v>
      </c>
      <c r="F37" s="35" t="s">
        <v>285</v>
      </c>
      <c r="G37" s="35" t="s">
        <v>285</v>
      </c>
      <c r="H37" s="35" t="s">
        <v>285</v>
      </c>
      <c r="I37" s="40"/>
      <c r="J37" s="76">
        <f aca="true" t="shared" si="2" ref="J37:J42">IF($S$37=0,0,+(S37/$S$37)*100)</f>
        <v>0</v>
      </c>
      <c r="K37" s="37"/>
      <c r="S37" s="37">
        <f>+Revenue!D12</f>
        <v>0</v>
      </c>
    </row>
    <row r="38" spans="1:19" ht="12.75">
      <c r="A38" s="34" t="s">
        <v>352</v>
      </c>
      <c r="B38" s="35" t="s">
        <v>750</v>
      </c>
      <c r="C38" s="35" t="s">
        <v>751</v>
      </c>
      <c r="D38" s="35" t="s">
        <v>730</v>
      </c>
      <c r="E38" s="35" t="s">
        <v>602</v>
      </c>
      <c r="F38" s="35" t="s">
        <v>752</v>
      </c>
      <c r="G38" s="35" t="s">
        <v>753</v>
      </c>
      <c r="H38" s="35" t="s">
        <v>358</v>
      </c>
      <c r="I38" s="40"/>
      <c r="J38" s="76">
        <f t="shared" si="2"/>
        <v>0</v>
      </c>
      <c r="K38" s="37"/>
      <c r="S38" s="37">
        <f>+Revenue!D17</f>
        <v>0</v>
      </c>
    </row>
    <row r="39" spans="1:19" ht="12.75">
      <c r="A39" s="34" t="s">
        <v>127</v>
      </c>
      <c r="B39" s="35" t="s">
        <v>754</v>
      </c>
      <c r="C39" s="35" t="s">
        <v>755</v>
      </c>
      <c r="D39" s="35" t="s">
        <v>756</v>
      </c>
      <c r="E39" s="35" t="s">
        <v>752</v>
      </c>
      <c r="F39" s="35" t="s">
        <v>757</v>
      </c>
      <c r="G39" s="35" t="s">
        <v>458</v>
      </c>
      <c r="H39" s="35" t="s">
        <v>365</v>
      </c>
      <c r="I39" s="40"/>
      <c r="J39" s="76">
        <f t="shared" si="2"/>
        <v>0</v>
      </c>
      <c r="K39" s="37"/>
      <c r="S39" s="37">
        <f>+Operation!D17</f>
        <v>0</v>
      </c>
    </row>
    <row r="40" spans="1:19" ht="12.75">
      <c r="A40" s="34" t="s">
        <v>366</v>
      </c>
      <c r="B40" s="35" t="s">
        <v>303</v>
      </c>
      <c r="C40" s="35" t="s">
        <v>388</v>
      </c>
      <c r="D40" s="35" t="s">
        <v>391</v>
      </c>
      <c r="E40" s="35" t="s">
        <v>634</v>
      </c>
      <c r="F40" s="35" t="s">
        <v>530</v>
      </c>
      <c r="G40" s="35" t="s">
        <v>381</v>
      </c>
      <c r="H40" s="35" t="s">
        <v>371</v>
      </c>
      <c r="I40" s="40"/>
      <c r="J40" s="76">
        <f t="shared" si="2"/>
        <v>0</v>
      </c>
      <c r="K40" s="37"/>
      <c r="S40" s="37">
        <f>+Operation!D19</f>
        <v>0</v>
      </c>
    </row>
    <row r="41" spans="1:19" ht="12.75">
      <c r="A41" s="34" t="s">
        <v>372</v>
      </c>
      <c r="B41" s="35" t="s">
        <v>716</v>
      </c>
      <c r="C41" s="35" t="s">
        <v>387</v>
      </c>
      <c r="D41" s="35" t="s">
        <v>507</v>
      </c>
      <c r="E41" s="35" t="s">
        <v>312</v>
      </c>
      <c r="F41" s="35" t="s">
        <v>507</v>
      </c>
      <c r="G41" s="35" t="s">
        <v>271</v>
      </c>
      <c r="H41" s="35" t="s">
        <v>274</v>
      </c>
      <c r="I41" s="40"/>
      <c r="J41" s="76">
        <f t="shared" si="2"/>
        <v>0</v>
      </c>
      <c r="K41" s="37"/>
      <c r="S41" s="37">
        <f>OtherRE!D15-OtherRE!D24</f>
        <v>0</v>
      </c>
    </row>
    <row r="42" spans="1:19" ht="12.75">
      <c r="A42" s="34" t="s">
        <v>376</v>
      </c>
      <c r="B42" s="35" t="s">
        <v>758</v>
      </c>
      <c r="C42" s="35" t="s">
        <v>247</v>
      </c>
      <c r="D42" s="35" t="s">
        <v>301</v>
      </c>
      <c r="E42" s="35" t="s">
        <v>716</v>
      </c>
      <c r="F42" s="35" t="s">
        <v>301</v>
      </c>
      <c r="G42" s="35" t="s">
        <v>386</v>
      </c>
      <c r="H42" s="35" t="s">
        <v>381</v>
      </c>
      <c r="I42" s="40"/>
      <c r="J42" s="76">
        <f t="shared" si="2"/>
        <v>0</v>
      </c>
      <c r="K42" s="37"/>
      <c r="S42" s="37">
        <f>+OtherRE!D28</f>
        <v>0</v>
      </c>
    </row>
    <row r="43" spans="1:19" ht="12.75">
      <c r="A43" s="45" t="s">
        <v>382</v>
      </c>
      <c r="B43" s="45" t="s">
        <v>190</v>
      </c>
      <c r="C43" s="45" t="s">
        <v>190</v>
      </c>
      <c r="D43" s="45" t="s">
        <v>190</v>
      </c>
      <c r="E43" s="45" t="s">
        <v>190</v>
      </c>
      <c r="F43" s="45" t="s">
        <v>190</v>
      </c>
      <c r="G43" s="45" t="s">
        <v>190</v>
      </c>
      <c r="H43" s="45" t="s">
        <v>190</v>
      </c>
      <c r="I43" s="94"/>
      <c r="J43" s="77"/>
      <c r="K43" s="37"/>
      <c r="S43" s="37"/>
    </row>
    <row r="44" spans="1:19" ht="12.75">
      <c r="A44" s="34" t="s">
        <v>383</v>
      </c>
      <c r="B44" s="35" t="s">
        <v>232</v>
      </c>
      <c r="C44" s="35" t="s">
        <v>250</v>
      </c>
      <c r="D44" s="35" t="s">
        <v>388</v>
      </c>
      <c r="E44" s="35" t="s">
        <v>377</v>
      </c>
      <c r="F44" s="35" t="s">
        <v>248</v>
      </c>
      <c r="G44" s="35" t="s">
        <v>490</v>
      </c>
      <c r="H44" s="35" t="s">
        <v>318</v>
      </c>
      <c r="I44" s="40"/>
      <c r="J44" s="79"/>
      <c r="K44" s="40"/>
      <c r="S44" s="40"/>
    </row>
    <row r="45" spans="1:11" ht="12.75">
      <c r="A45" s="34" t="s">
        <v>384</v>
      </c>
      <c r="B45" s="35" t="s">
        <v>313</v>
      </c>
      <c r="C45" s="35" t="s">
        <v>299</v>
      </c>
      <c r="D45" s="35" t="s">
        <v>274</v>
      </c>
      <c r="E45" s="35" t="s">
        <v>461</v>
      </c>
      <c r="F45" s="35" t="s">
        <v>389</v>
      </c>
      <c r="G45" s="35" t="s">
        <v>339</v>
      </c>
      <c r="H45" s="35" t="s">
        <v>392</v>
      </c>
      <c r="I45" s="40"/>
      <c r="J45" s="80">
        <f>IF(S30=0,0,S19/S30)</f>
        <v>0</v>
      </c>
      <c r="K45" s="40"/>
    </row>
    <row r="46" spans="1:19" ht="12.75">
      <c r="A46" s="34" t="s">
        <v>385</v>
      </c>
      <c r="B46" s="35" t="s">
        <v>314</v>
      </c>
      <c r="C46" s="35" t="s">
        <v>314</v>
      </c>
      <c r="D46" s="35" t="s">
        <v>314</v>
      </c>
      <c r="E46" s="35" t="s">
        <v>299</v>
      </c>
      <c r="F46" s="35" t="s">
        <v>274</v>
      </c>
      <c r="G46" s="35" t="s">
        <v>232</v>
      </c>
      <c r="H46" s="35" t="s">
        <v>272</v>
      </c>
      <c r="I46" s="40"/>
      <c r="J46" s="78"/>
      <c r="K46" s="40"/>
      <c r="S46" s="85"/>
    </row>
    <row r="47" spans="1:19" ht="12.75">
      <c r="A47" s="46" t="s">
        <v>393</v>
      </c>
      <c r="B47" s="47" t="s">
        <v>336</v>
      </c>
      <c r="C47" s="47" t="s">
        <v>299</v>
      </c>
      <c r="D47" s="47" t="s">
        <v>339</v>
      </c>
      <c r="E47" s="47" t="s">
        <v>392</v>
      </c>
      <c r="F47" s="47" t="s">
        <v>275</v>
      </c>
      <c r="G47" s="47" t="s">
        <v>335</v>
      </c>
      <c r="H47" s="47" t="s">
        <v>335</v>
      </c>
      <c r="I47" s="95"/>
      <c r="J47" s="78"/>
      <c r="K47" s="40"/>
      <c r="S47" s="31">
        <f>(((Revenue!D10)+((OtherRE!H9)))+((((NetWorth!D19-(Assets!H42+Assets!H43)))+(Revenue!D10)+((Revenue!D10)+((OtherRE!H9))+(((NetWorth!D19-(Assets!H42+Assets!H43))))))))</f>
        <v>0</v>
      </c>
    </row>
    <row r="48" spans="1:19" ht="12.75">
      <c r="A48" s="46" t="s">
        <v>394</v>
      </c>
      <c r="B48" s="47" t="s">
        <v>246</v>
      </c>
      <c r="C48" s="47" t="s">
        <v>336</v>
      </c>
      <c r="D48" s="47" t="s">
        <v>373</v>
      </c>
      <c r="E48" s="47" t="s">
        <v>336</v>
      </c>
      <c r="F48" s="47" t="s">
        <v>373</v>
      </c>
      <c r="G48" s="47" t="s">
        <v>272</v>
      </c>
      <c r="H48" s="47" t="s">
        <v>336</v>
      </c>
      <c r="I48" s="95"/>
      <c r="J48" s="81">
        <f>IF(S30=0,0,(S15+S16)/S30)</f>
        <v>0</v>
      </c>
      <c r="K48" s="41"/>
      <c r="S48" s="41"/>
    </row>
    <row r="49" spans="1:19" ht="12.75">
      <c r="A49" s="46" t="s">
        <v>395</v>
      </c>
      <c r="B49" s="47" t="s">
        <v>311</v>
      </c>
      <c r="C49" s="47" t="s">
        <v>312</v>
      </c>
      <c r="D49" s="47" t="s">
        <v>312</v>
      </c>
      <c r="E49" s="47" t="s">
        <v>312</v>
      </c>
      <c r="F49" s="47" t="s">
        <v>314</v>
      </c>
      <c r="G49" s="47" t="s">
        <v>246</v>
      </c>
      <c r="H49" s="47" t="s">
        <v>314</v>
      </c>
      <c r="I49" s="95"/>
      <c r="J49" s="78"/>
      <c r="K49" s="40"/>
      <c r="S49" s="41"/>
    </row>
    <row r="50" spans="1:19" ht="12.75">
      <c r="A50" s="34" t="s">
        <v>397</v>
      </c>
      <c r="B50" s="35" t="s">
        <v>400</v>
      </c>
      <c r="C50" s="35" t="s">
        <v>400</v>
      </c>
      <c r="D50" s="35" t="s">
        <v>400</v>
      </c>
      <c r="E50" s="35" t="s">
        <v>400</v>
      </c>
      <c r="F50" s="35" t="s">
        <v>766</v>
      </c>
      <c r="G50" s="35" t="s">
        <v>638</v>
      </c>
      <c r="H50" s="35" t="s">
        <v>400</v>
      </c>
      <c r="I50" s="40"/>
      <c r="J50" s="79"/>
      <c r="K50" s="40"/>
      <c r="S50" s="40"/>
    </row>
    <row r="51" spans="1:11" ht="12.75">
      <c r="A51" s="34" t="s">
        <v>398</v>
      </c>
      <c r="B51" s="35" t="s">
        <v>400</v>
      </c>
      <c r="C51" s="35" t="s">
        <v>760</v>
      </c>
      <c r="D51" s="35" t="s">
        <v>762</v>
      </c>
      <c r="E51" s="35" t="s">
        <v>764</v>
      </c>
      <c r="F51" s="35" t="s">
        <v>651</v>
      </c>
      <c r="G51" s="35" t="s">
        <v>767</v>
      </c>
      <c r="H51" s="35" t="s">
        <v>413</v>
      </c>
      <c r="I51" s="40"/>
      <c r="J51" s="83">
        <f>IF(S16=0,0,S37/S16)</f>
        <v>0</v>
      </c>
      <c r="K51" s="40"/>
    </row>
    <row r="52" spans="1:19" ht="12.75">
      <c r="A52" s="34" t="s">
        <v>399</v>
      </c>
      <c r="B52" s="35" t="s">
        <v>759</v>
      </c>
      <c r="C52" s="35" t="s">
        <v>761</v>
      </c>
      <c r="D52" s="35" t="s">
        <v>763</v>
      </c>
      <c r="E52" s="35" t="s">
        <v>765</v>
      </c>
      <c r="F52" s="35" t="s">
        <v>409</v>
      </c>
      <c r="G52" s="35" t="s">
        <v>768</v>
      </c>
      <c r="H52" s="35" t="s">
        <v>414</v>
      </c>
      <c r="I52" s="40"/>
      <c r="J52" s="79"/>
      <c r="K52" s="40"/>
      <c r="S52" s="40"/>
    </row>
    <row r="53" spans="1:19" ht="12.75">
      <c r="A53" s="46" t="s">
        <v>415</v>
      </c>
      <c r="B53" s="47" t="s">
        <v>400</v>
      </c>
      <c r="C53" s="47" t="s">
        <v>400</v>
      </c>
      <c r="D53" s="47" t="s">
        <v>400</v>
      </c>
      <c r="E53" s="47" t="s">
        <v>400</v>
      </c>
      <c r="F53" s="47" t="s">
        <v>774</v>
      </c>
      <c r="G53" s="47" t="s">
        <v>776</v>
      </c>
      <c r="H53" s="47" t="s">
        <v>400</v>
      </c>
      <c r="I53" s="95"/>
      <c r="J53" s="79"/>
      <c r="K53" s="40"/>
      <c r="S53" s="41"/>
    </row>
    <row r="54" spans="1:11" ht="12.75">
      <c r="A54" s="46" t="s">
        <v>416</v>
      </c>
      <c r="B54" s="47" t="s">
        <v>400</v>
      </c>
      <c r="C54" s="47" t="s">
        <v>770</v>
      </c>
      <c r="D54" s="47" t="s">
        <v>771</v>
      </c>
      <c r="E54" s="47" t="s">
        <v>408</v>
      </c>
      <c r="F54" s="47" t="s">
        <v>775</v>
      </c>
      <c r="G54" s="47" t="s">
        <v>777</v>
      </c>
      <c r="H54" s="47" t="s">
        <v>428</v>
      </c>
      <c r="I54" s="95"/>
      <c r="J54" s="82">
        <f>IF(S17=0,0,(Revenue!D14+Revenue!D15)/S17)</f>
        <v>0</v>
      </c>
      <c r="K54" s="41"/>
    </row>
    <row r="55" spans="1:19" ht="12.75">
      <c r="A55" s="46" t="s">
        <v>417</v>
      </c>
      <c r="B55" s="47" t="s">
        <v>769</v>
      </c>
      <c r="C55" s="47" t="s">
        <v>423</v>
      </c>
      <c r="D55" s="47" t="s">
        <v>772</v>
      </c>
      <c r="E55" s="47" t="s">
        <v>773</v>
      </c>
      <c r="F55" s="47" t="s">
        <v>646</v>
      </c>
      <c r="G55" s="47" t="s">
        <v>778</v>
      </c>
      <c r="H55" s="47" t="s">
        <v>429</v>
      </c>
      <c r="I55" s="95"/>
      <c r="J55" s="79"/>
      <c r="K55" s="40"/>
      <c r="S55" s="41"/>
    </row>
    <row r="56" spans="1:19" ht="12.75">
      <c r="A56" s="34" t="s">
        <v>430</v>
      </c>
      <c r="B56" s="35" t="s">
        <v>400</v>
      </c>
      <c r="C56" s="35" t="s">
        <v>400</v>
      </c>
      <c r="D56" s="35" t="s">
        <v>400</v>
      </c>
      <c r="E56" s="35" t="s">
        <v>400</v>
      </c>
      <c r="F56" s="35" t="s">
        <v>785</v>
      </c>
      <c r="G56" s="35" t="s">
        <v>787</v>
      </c>
      <c r="H56" s="35" t="s">
        <v>400</v>
      </c>
      <c r="I56" s="40"/>
      <c r="J56" s="79"/>
      <c r="K56" s="40"/>
      <c r="S56" s="40"/>
    </row>
    <row r="57" spans="1:19" ht="12.75">
      <c r="A57" s="34" t="s">
        <v>431</v>
      </c>
      <c r="B57" s="35" t="s">
        <v>400</v>
      </c>
      <c r="C57" s="35" t="s">
        <v>780</v>
      </c>
      <c r="D57" s="35" t="s">
        <v>781</v>
      </c>
      <c r="E57" s="35" t="s">
        <v>783</v>
      </c>
      <c r="F57" s="35" t="s">
        <v>413</v>
      </c>
      <c r="G57" s="35" t="s">
        <v>788</v>
      </c>
      <c r="H57" s="35" t="s">
        <v>448</v>
      </c>
      <c r="I57" s="40"/>
      <c r="J57" s="86">
        <f>IF(S27=0,0,(Revenue!D14+Revenue!D15)/S27)</f>
        <v>0</v>
      </c>
      <c r="K57" s="59"/>
      <c r="S57" s="40"/>
    </row>
    <row r="58" spans="1:19" ht="12.75">
      <c r="A58" s="34" t="s">
        <v>432</v>
      </c>
      <c r="B58" s="35" t="s">
        <v>779</v>
      </c>
      <c r="C58" s="35" t="s">
        <v>637</v>
      </c>
      <c r="D58" s="35" t="s">
        <v>782</v>
      </c>
      <c r="E58" s="35" t="s">
        <v>784</v>
      </c>
      <c r="F58" s="35" t="s">
        <v>786</v>
      </c>
      <c r="G58" s="35" t="s">
        <v>447</v>
      </c>
      <c r="H58" s="35" t="s">
        <v>409</v>
      </c>
      <c r="I58" s="40"/>
      <c r="J58" s="79"/>
      <c r="K58" s="40"/>
      <c r="S58" s="40"/>
    </row>
    <row r="59" spans="1:19" ht="12.75">
      <c r="A59" s="46" t="s">
        <v>449</v>
      </c>
      <c r="B59" s="47" t="s">
        <v>789</v>
      </c>
      <c r="C59" s="47" t="s">
        <v>307</v>
      </c>
      <c r="D59" s="47" t="s">
        <v>793</v>
      </c>
      <c r="E59" s="47" t="s">
        <v>303</v>
      </c>
      <c r="F59" s="47" t="s">
        <v>298</v>
      </c>
      <c r="G59" s="47" t="s">
        <v>227</v>
      </c>
      <c r="H59" s="47" t="s">
        <v>375</v>
      </c>
      <c r="I59" s="95"/>
      <c r="J59" s="79"/>
      <c r="K59" s="40"/>
      <c r="S59" s="41"/>
    </row>
    <row r="60" spans="1:19" ht="12.75">
      <c r="A60" s="46" t="s">
        <v>450</v>
      </c>
      <c r="B60" s="47" t="s">
        <v>790</v>
      </c>
      <c r="C60" s="47" t="s">
        <v>791</v>
      </c>
      <c r="D60" s="47" t="s">
        <v>794</v>
      </c>
      <c r="E60" s="47" t="s">
        <v>308</v>
      </c>
      <c r="F60" s="47" t="s">
        <v>797</v>
      </c>
      <c r="G60" s="47" t="s">
        <v>684</v>
      </c>
      <c r="H60" s="47" t="s">
        <v>464</v>
      </c>
      <c r="I60" s="95"/>
      <c r="J60" s="81">
        <f>IF((S19-S30)=0,0,S37/(S19-S30))</f>
        <v>0</v>
      </c>
      <c r="K60" s="41"/>
      <c r="S60" s="41"/>
    </row>
    <row r="61" spans="1:19" ht="12.75">
      <c r="A61" s="46" t="s">
        <v>451</v>
      </c>
      <c r="B61" s="47" t="s">
        <v>378</v>
      </c>
      <c r="C61" s="47" t="s">
        <v>792</v>
      </c>
      <c r="D61" s="47" t="s">
        <v>795</v>
      </c>
      <c r="E61" s="47" t="s">
        <v>796</v>
      </c>
      <c r="F61" s="47" t="s">
        <v>798</v>
      </c>
      <c r="G61" s="47" t="s">
        <v>799</v>
      </c>
      <c r="H61" s="47" t="s">
        <v>465</v>
      </c>
      <c r="I61" s="95"/>
      <c r="J61" s="79"/>
      <c r="K61" s="40"/>
      <c r="S61" s="41"/>
    </row>
    <row r="62" spans="1:19" ht="12.75">
      <c r="A62" s="34" t="s">
        <v>466</v>
      </c>
      <c r="B62" s="35" t="s">
        <v>190</v>
      </c>
      <c r="C62" s="35" t="s">
        <v>510</v>
      </c>
      <c r="D62" s="35" t="s">
        <v>801</v>
      </c>
      <c r="E62" s="35" t="s">
        <v>803</v>
      </c>
      <c r="F62" s="35" t="s">
        <v>805</v>
      </c>
      <c r="G62" s="35" t="s">
        <v>473</v>
      </c>
      <c r="H62" s="35" t="s">
        <v>477</v>
      </c>
      <c r="I62" s="40"/>
      <c r="J62" s="79"/>
      <c r="K62" s="40"/>
      <c r="S62" s="40"/>
    </row>
    <row r="63" spans="1:19" ht="12.75">
      <c r="A63" s="34" t="s">
        <v>467</v>
      </c>
      <c r="B63" s="35" t="s">
        <v>190</v>
      </c>
      <c r="C63" s="35" t="s">
        <v>800</v>
      </c>
      <c r="D63" s="35" t="s">
        <v>802</v>
      </c>
      <c r="E63" s="35" t="s">
        <v>804</v>
      </c>
      <c r="F63" s="35" t="s">
        <v>806</v>
      </c>
      <c r="G63" s="35" t="s">
        <v>807</v>
      </c>
      <c r="H63" s="35" t="s">
        <v>478</v>
      </c>
      <c r="I63" s="40"/>
      <c r="J63" s="86">
        <f>IF((OtherRE!D18+OtherRE!D19)=0,0,((OtherRE!D26)/(OtherRE!D18+OtherRE!D19)))</f>
        <v>0</v>
      </c>
      <c r="K63" s="40"/>
      <c r="S63" s="40"/>
    </row>
    <row r="64" spans="1:19" ht="12.75">
      <c r="A64" s="34" t="s">
        <v>468</v>
      </c>
      <c r="B64" s="35" t="s">
        <v>190</v>
      </c>
      <c r="C64" s="35" t="s">
        <v>274</v>
      </c>
      <c r="D64" s="35" t="s">
        <v>299</v>
      </c>
      <c r="E64" s="35" t="s">
        <v>490</v>
      </c>
      <c r="F64" s="35" t="s">
        <v>389</v>
      </c>
      <c r="G64" s="35" t="s">
        <v>392</v>
      </c>
      <c r="H64" s="35" t="s">
        <v>392</v>
      </c>
      <c r="I64" s="40"/>
      <c r="J64" s="79"/>
      <c r="K64" s="40"/>
      <c r="S64" s="40"/>
    </row>
    <row r="65" spans="1:19" ht="12.75">
      <c r="A65" s="46" t="s">
        <v>479</v>
      </c>
      <c r="B65" s="47" t="s">
        <v>190</v>
      </c>
      <c r="C65" s="47" t="s">
        <v>190</v>
      </c>
      <c r="D65" s="47" t="s">
        <v>190</v>
      </c>
      <c r="E65" s="47" t="s">
        <v>808</v>
      </c>
      <c r="F65" s="47" t="s">
        <v>547</v>
      </c>
      <c r="G65" s="47" t="s">
        <v>248</v>
      </c>
      <c r="H65" s="47" t="s">
        <v>307</v>
      </c>
      <c r="I65" s="95"/>
      <c r="J65" s="79"/>
      <c r="K65" s="40"/>
      <c r="L65" s="39"/>
      <c r="M65" s="39"/>
      <c r="N65" s="39"/>
      <c r="O65" s="39"/>
      <c r="P65" s="39"/>
      <c r="Q65" s="39"/>
      <c r="S65" s="41"/>
    </row>
    <row r="66" spans="1:19" ht="12.75">
      <c r="A66" s="46" t="s">
        <v>480</v>
      </c>
      <c r="B66" s="47" t="s">
        <v>190</v>
      </c>
      <c r="C66" s="47" t="s">
        <v>190</v>
      </c>
      <c r="D66" s="47" t="s">
        <v>190</v>
      </c>
      <c r="E66" s="47" t="s">
        <v>809</v>
      </c>
      <c r="F66" s="47" t="s">
        <v>810</v>
      </c>
      <c r="G66" s="47" t="s">
        <v>811</v>
      </c>
      <c r="H66" s="47" t="s">
        <v>484</v>
      </c>
      <c r="I66" s="95"/>
      <c r="J66" s="81">
        <f>IF(S26=0,0,(((OtherRE!D41+Revenue!D15+Operation!D14+Operation!D15))/S26))</f>
        <v>0</v>
      </c>
      <c r="K66" s="41"/>
      <c r="L66" s="39"/>
      <c r="M66" s="39"/>
      <c r="N66" s="39"/>
      <c r="O66" s="39"/>
      <c r="P66" s="39"/>
      <c r="Q66" s="39"/>
      <c r="S66" s="41"/>
    </row>
    <row r="67" spans="1:19" ht="12.75">
      <c r="A67" s="46" t="s">
        <v>481</v>
      </c>
      <c r="B67" s="47" t="s">
        <v>190</v>
      </c>
      <c r="C67" s="47" t="s">
        <v>190</v>
      </c>
      <c r="D67" s="47" t="s">
        <v>190</v>
      </c>
      <c r="E67" s="47" t="s">
        <v>232</v>
      </c>
      <c r="F67" s="47" t="s">
        <v>335</v>
      </c>
      <c r="G67" s="47" t="s">
        <v>232</v>
      </c>
      <c r="H67" s="47" t="s">
        <v>232</v>
      </c>
      <c r="I67" s="95"/>
      <c r="J67" s="79"/>
      <c r="K67" s="40"/>
      <c r="L67" s="39"/>
      <c r="M67" s="39"/>
      <c r="N67" s="39"/>
      <c r="O67" s="39"/>
      <c r="P67" s="39"/>
      <c r="Q67" s="39"/>
      <c r="S67" s="41"/>
    </row>
    <row r="68" spans="1:19" ht="12.75">
      <c r="A68" s="34" t="s">
        <v>485</v>
      </c>
      <c r="B68" s="35" t="s">
        <v>274</v>
      </c>
      <c r="C68" s="35" t="s">
        <v>336</v>
      </c>
      <c r="D68" s="35" t="s">
        <v>387</v>
      </c>
      <c r="E68" s="35" t="s">
        <v>373</v>
      </c>
      <c r="F68" s="35" t="s">
        <v>336</v>
      </c>
      <c r="G68" s="35" t="s">
        <v>336</v>
      </c>
      <c r="H68" s="35" t="s">
        <v>336</v>
      </c>
      <c r="I68" s="40"/>
      <c r="J68" s="79"/>
      <c r="K68" s="40"/>
      <c r="S68" s="40"/>
    </row>
    <row r="69" spans="1:19" ht="12.75">
      <c r="A69" s="34" t="s">
        <v>486</v>
      </c>
      <c r="B69" s="35" t="s">
        <v>535</v>
      </c>
      <c r="C69" s="35" t="s">
        <v>299</v>
      </c>
      <c r="D69" s="35" t="s">
        <v>497</v>
      </c>
      <c r="E69" s="35" t="s">
        <v>387</v>
      </c>
      <c r="F69" s="35" t="s">
        <v>299</v>
      </c>
      <c r="G69" s="35" t="s">
        <v>299</v>
      </c>
      <c r="H69" s="35" t="s">
        <v>299</v>
      </c>
      <c r="I69" s="40"/>
      <c r="J69" s="80">
        <f>IF((S34-S21)=0,0,S20/(S34-S21))</f>
        <v>0</v>
      </c>
      <c r="K69" s="40"/>
      <c r="S69" s="40"/>
    </row>
    <row r="70" spans="1:19" ht="12.75">
      <c r="A70" s="34" t="s">
        <v>487</v>
      </c>
      <c r="B70" s="35" t="s">
        <v>812</v>
      </c>
      <c r="C70" s="35" t="s">
        <v>813</v>
      </c>
      <c r="D70" s="35" t="s">
        <v>796</v>
      </c>
      <c r="E70" s="35" t="s">
        <v>389</v>
      </c>
      <c r="F70" s="35" t="s">
        <v>303</v>
      </c>
      <c r="G70" s="35" t="s">
        <v>335</v>
      </c>
      <c r="H70" s="35" t="s">
        <v>490</v>
      </c>
      <c r="I70" s="40"/>
      <c r="J70" s="79"/>
      <c r="K70" s="40"/>
      <c r="S70" s="40"/>
    </row>
    <row r="71" spans="1:19" ht="12.75">
      <c r="A71" s="46" t="s">
        <v>491</v>
      </c>
      <c r="B71" s="47" t="s">
        <v>252</v>
      </c>
      <c r="C71" s="47" t="s">
        <v>336</v>
      </c>
      <c r="D71" s="47" t="s">
        <v>387</v>
      </c>
      <c r="E71" s="47" t="s">
        <v>314</v>
      </c>
      <c r="F71" s="47" t="s">
        <v>373</v>
      </c>
      <c r="G71" s="47" t="s">
        <v>336</v>
      </c>
      <c r="H71" s="47" t="s">
        <v>336</v>
      </c>
      <c r="I71" s="95"/>
      <c r="J71" s="79"/>
      <c r="K71" s="40"/>
      <c r="S71" s="41"/>
    </row>
    <row r="72" spans="1:19" ht="12.75">
      <c r="A72" s="46" t="s">
        <v>492</v>
      </c>
      <c r="B72" s="47" t="s">
        <v>814</v>
      </c>
      <c r="C72" s="47" t="s">
        <v>339</v>
      </c>
      <c r="D72" s="47" t="s">
        <v>386</v>
      </c>
      <c r="E72" s="47" t="s">
        <v>336</v>
      </c>
      <c r="F72" s="47" t="s">
        <v>335</v>
      </c>
      <c r="G72" s="47" t="s">
        <v>299</v>
      </c>
      <c r="H72" s="47" t="s">
        <v>335</v>
      </c>
      <c r="I72" s="95"/>
      <c r="J72" s="81">
        <f>IF((S34-S21)=0,0,(S30+S31+S32+S33)/(S34-S21))</f>
        <v>0</v>
      </c>
      <c r="K72" s="41"/>
      <c r="S72" s="41"/>
    </row>
    <row r="73" spans="1:19" ht="12.75">
      <c r="A73" s="46" t="s">
        <v>493</v>
      </c>
      <c r="B73" s="47" t="s">
        <v>815</v>
      </c>
      <c r="C73" s="47" t="s">
        <v>815</v>
      </c>
      <c r="D73" s="47" t="s">
        <v>796</v>
      </c>
      <c r="E73" s="47" t="s">
        <v>386</v>
      </c>
      <c r="F73" s="47" t="s">
        <v>530</v>
      </c>
      <c r="G73" s="47" t="s">
        <v>250</v>
      </c>
      <c r="H73" s="47" t="s">
        <v>307</v>
      </c>
      <c r="I73" s="95"/>
      <c r="J73" s="79"/>
      <c r="K73" s="40"/>
      <c r="S73" s="41"/>
    </row>
    <row r="74" spans="1:19" ht="12.75">
      <c r="A74" s="34" t="s">
        <v>499</v>
      </c>
      <c r="B74" s="35" t="s">
        <v>816</v>
      </c>
      <c r="C74" s="35" t="s">
        <v>545</v>
      </c>
      <c r="D74" s="35" t="s">
        <v>821</v>
      </c>
      <c r="E74" s="35" t="s">
        <v>357</v>
      </c>
      <c r="F74" s="35" t="s">
        <v>757</v>
      </c>
      <c r="G74" s="35" t="s">
        <v>825</v>
      </c>
      <c r="H74" s="35" t="s">
        <v>462</v>
      </c>
      <c r="I74" s="40"/>
      <c r="J74" s="79"/>
      <c r="K74" s="40"/>
      <c r="S74" s="40"/>
    </row>
    <row r="75" spans="1:19" ht="12.75">
      <c r="A75" s="34" t="s">
        <v>500</v>
      </c>
      <c r="B75" s="35" t="s">
        <v>817</v>
      </c>
      <c r="C75" s="35" t="s">
        <v>819</v>
      </c>
      <c r="D75" s="35" t="s">
        <v>822</v>
      </c>
      <c r="E75" s="35" t="s">
        <v>823</v>
      </c>
      <c r="F75" s="35" t="s">
        <v>824</v>
      </c>
      <c r="G75" s="35" t="s">
        <v>826</v>
      </c>
      <c r="H75" s="35" t="s">
        <v>515</v>
      </c>
      <c r="I75" s="40"/>
      <c r="J75" s="86">
        <f>100*IF((S34-S21)=0,0,S42/(S34-S21))</f>
        <v>0</v>
      </c>
      <c r="K75" s="40"/>
      <c r="S75" s="40"/>
    </row>
    <row r="76" spans="1:19" ht="12.75">
      <c r="A76" s="34" t="s">
        <v>501</v>
      </c>
      <c r="B76" s="35" t="s">
        <v>818</v>
      </c>
      <c r="C76" s="35" t="s">
        <v>820</v>
      </c>
      <c r="D76" s="35" t="s">
        <v>299</v>
      </c>
      <c r="E76" s="35" t="s">
        <v>497</v>
      </c>
      <c r="F76" s="35" t="s">
        <v>341</v>
      </c>
      <c r="G76" s="35" t="s">
        <v>497</v>
      </c>
      <c r="H76" s="35" t="s">
        <v>335</v>
      </c>
      <c r="I76" s="40"/>
      <c r="J76" s="79"/>
      <c r="K76" s="40"/>
      <c r="S76" s="40"/>
    </row>
    <row r="77" spans="1:19" ht="12.75">
      <c r="A77" s="46" t="s">
        <v>516</v>
      </c>
      <c r="B77" s="47" t="s">
        <v>808</v>
      </c>
      <c r="C77" s="47" t="s">
        <v>282</v>
      </c>
      <c r="D77" s="47" t="s">
        <v>828</v>
      </c>
      <c r="E77" s="47" t="s">
        <v>464</v>
      </c>
      <c r="F77" s="47" t="s">
        <v>829</v>
      </c>
      <c r="G77" s="47" t="s">
        <v>226</v>
      </c>
      <c r="H77" s="47" t="s">
        <v>524</v>
      </c>
      <c r="I77" s="95"/>
      <c r="J77" s="79"/>
      <c r="K77" s="40"/>
      <c r="S77" s="41"/>
    </row>
    <row r="78" spans="1:19" ht="12.75">
      <c r="A78" s="46" t="s">
        <v>517</v>
      </c>
      <c r="B78" s="47" t="s">
        <v>336</v>
      </c>
      <c r="C78" s="47" t="s">
        <v>490</v>
      </c>
      <c r="D78" s="47" t="s">
        <v>270</v>
      </c>
      <c r="E78" s="47" t="s">
        <v>616</v>
      </c>
      <c r="F78" s="47" t="s">
        <v>249</v>
      </c>
      <c r="G78" s="47" t="s">
        <v>270</v>
      </c>
      <c r="H78" s="47" t="s">
        <v>249</v>
      </c>
      <c r="I78" s="95"/>
      <c r="J78" s="81">
        <f>100*(IF(S23=0,0,S42/S23))</f>
        <v>0</v>
      </c>
      <c r="K78" s="41"/>
      <c r="S78" s="41"/>
    </row>
    <row r="79" spans="1:19" ht="12.75">
      <c r="A79" s="46" t="s">
        <v>518</v>
      </c>
      <c r="B79" s="47" t="s">
        <v>827</v>
      </c>
      <c r="C79" s="47" t="s">
        <v>374</v>
      </c>
      <c r="D79" s="47" t="s">
        <v>373</v>
      </c>
      <c r="E79" s="47" t="s">
        <v>335</v>
      </c>
      <c r="F79" s="47" t="s">
        <v>232</v>
      </c>
      <c r="G79" s="47" t="s">
        <v>272</v>
      </c>
      <c r="H79" s="47" t="s">
        <v>387</v>
      </c>
      <c r="I79" s="95"/>
      <c r="J79" s="79"/>
      <c r="K79" s="40"/>
      <c r="S79" s="41"/>
    </row>
    <row r="80" spans="1:19" ht="12.75">
      <c r="A80" s="34" t="s">
        <v>525</v>
      </c>
      <c r="B80" s="35" t="s">
        <v>830</v>
      </c>
      <c r="C80" s="35" t="s">
        <v>831</v>
      </c>
      <c r="D80" s="35" t="s">
        <v>829</v>
      </c>
      <c r="E80" s="35" t="s">
        <v>832</v>
      </c>
      <c r="F80" s="35" t="s">
        <v>684</v>
      </c>
      <c r="G80" s="35" t="s">
        <v>833</v>
      </c>
      <c r="H80" s="35" t="s">
        <v>534</v>
      </c>
      <c r="I80" s="40"/>
      <c r="J80" s="79"/>
      <c r="K80" s="40"/>
      <c r="S80" s="40"/>
    </row>
    <row r="81" spans="1:19" ht="12.75">
      <c r="A81" s="34" t="s">
        <v>526</v>
      </c>
      <c r="B81" s="35" t="s">
        <v>229</v>
      </c>
      <c r="C81" s="35" t="s">
        <v>535</v>
      </c>
      <c r="D81" s="35" t="s">
        <v>476</v>
      </c>
      <c r="E81" s="35" t="s">
        <v>557</v>
      </c>
      <c r="F81" s="35" t="s">
        <v>388</v>
      </c>
      <c r="G81" s="35" t="s">
        <v>535</v>
      </c>
      <c r="H81" s="35" t="s">
        <v>535</v>
      </c>
      <c r="I81" s="40"/>
      <c r="J81" s="86">
        <f>IF(S20=0,0,S37/S20)</f>
        <v>0</v>
      </c>
      <c r="K81" s="40"/>
      <c r="S81" s="75"/>
    </row>
    <row r="82" spans="1:19" ht="12.75">
      <c r="A82" s="34" t="s">
        <v>527</v>
      </c>
      <c r="B82" s="35" t="s">
        <v>313</v>
      </c>
      <c r="C82" s="35" t="s">
        <v>392</v>
      </c>
      <c r="D82" s="35" t="s">
        <v>274</v>
      </c>
      <c r="E82" s="35" t="s">
        <v>247</v>
      </c>
      <c r="F82" s="35" t="s">
        <v>299</v>
      </c>
      <c r="G82" s="35" t="s">
        <v>247</v>
      </c>
      <c r="H82" s="35" t="s">
        <v>389</v>
      </c>
      <c r="I82" s="40"/>
      <c r="J82" s="79"/>
      <c r="K82" s="40"/>
      <c r="S82" s="40"/>
    </row>
    <row r="83" spans="1:19" ht="12.75">
      <c r="A83" s="46" t="s">
        <v>536</v>
      </c>
      <c r="B83" s="47" t="s">
        <v>248</v>
      </c>
      <c r="C83" s="47" t="s">
        <v>303</v>
      </c>
      <c r="D83" s="47" t="s">
        <v>672</v>
      </c>
      <c r="E83" s="47" t="s">
        <v>249</v>
      </c>
      <c r="F83" s="47" t="s">
        <v>381</v>
      </c>
      <c r="G83" s="47" t="s">
        <v>303</v>
      </c>
      <c r="H83" s="47" t="s">
        <v>250</v>
      </c>
      <c r="I83" s="95"/>
      <c r="J83" s="79"/>
      <c r="K83" s="40"/>
      <c r="S83" s="41"/>
    </row>
    <row r="84" spans="1:19" ht="12.75">
      <c r="A84" s="46" t="s">
        <v>537</v>
      </c>
      <c r="B84" s="47" t="s">
        <v>461</v>
      </c>
      <c r="C84" s="47" t="s">
        <v>232</v>
      </c>
      <c r="D84" s="47" t="s">
        <v>461</v>
      </c>
      <c r="E84" s="47" t="s">
        <v>247</v>
      </c>
      <c r="F84" s="47" t="s">
        <v>271</v>
      </c>
      <c r="G84" s="47" t="s">
        <v>461</v>
      </c>
      <c r="H84" s="47" t="s">
        <v>389</v>
      </c>
      <c r="I84" s="95"/>
      <c r="J84" s="81">
        <f>IF(S23=0,0,S37/S23)</f>
        <v>0</v>
      </c>
      <c r="K84" s="41"/>
      <c r="S84" s="84"/>
    </row>
    <row r="85" spans="1:19" ht="12.75">
      <c r="A85" s="46" t="s">
        <v>538</v>
      </c>
      <c r="B85" s="47" t="s">
        <v>373</v>
      </c>
      <c r="C85" s="47" t="s">
        <v>313</v>
      </c>
      <c r="D85" s="47" t="s">
        <v>387</v>
      </c>
      <c r="E85" s="47" t="s">
        <v>313</v>
      </c>
      <c r="F85" s="47" t="s">
        <v>313</v>
      </c>
      <c r="G85" s="47" t="s">
        <v>271</v>
      </c>
      <c r="H85" s="47" t="s">
        <v>336</v>
      </c>
      <c r="I85" s="95"/>
      <c r="J85" s="79"/>
      <c r="K85" s="40"/>
      <c r="S85" s="84"/>
    </row>
    <row r="86" spans="1:19" ht="12.75">
      <c r="A86" s="34" t="s">
        <v>539</v>
      </c>
      <c r="B86" s="35" t="s">
        <v>335</v>
      </c>
      <c r="C86" s="35" t="s">
        <v>497</v>
      </c>
      <c r="D86" s="35" t="s">
        <v>498</v>
      </c>
      <c r="E86" s="35" t="s">
        <v>386</v>
      </c>
      <c r="F86" s="35" t="s">
        <v>490</v>
      </c>
      <c r="G86" s="35" t="s">
        <v>272</v>
      </c>
      <c r="H86" s="35" t="s">
        <v>275</v>
      </c>
      <c r="I86" s="40"/>
      <c r="J86" s="79"/>
      <c r="K86" s="40"/>
      <c r="S86" s="75"/>
    </row>
    <row r="87" spans="1:19" ht="12.75">
      <c r="A87" s="34" t="s">
        <v>540</v>
      </c>
      <c r="B87" s="35" t="s">
        <v>834</v>
      </c>
      <c r="C87" s="35" t="s">
        <v>835</v>
      </c>
      <c r="D87" s="35" t="s">
        <v>836</v>
      </c>
      <c r="E87" s="35" t="s">
        <v>837</v>
      </c>
      <c r="F87" s="35" t="s">
        <v>838</v>
      </c>
      <c r="G87" s="35" t="s">
        <v>839</v>
      </c>
      <c r="H87" s="35" t="s">
        <v>550</v>
      </c>
      <c r="I87" s="40"/>
      <c r="J87" s="86">
        <f>IF('FRB Assets'!S37=0,0,(((Revenue!D15+Operation!D14+Operation!D15)/'FRB Assets'!S37))*100)</f>
        <v>0</v>
      </c>
      <c r="K87" s="40"/>
      <c r="S87" s="75"/>
    </row>
    <row r="88" spans="1:19" ht="12.75">
      <c r="A88" s="34" t="s">
        <v>541</v>
      </c>
      <c r="B88" s="35" t="s">
        <v>524</v>
      </c>
      <c r="C88" s="35" t="s">
        <v>685</v>
      </c>
      <c r="D88" s="35" t="s">
        <v>831</v>
      </c>
      <c r="E88" s="35" t="s">
        <v>672</v>
      </c>
      <c r="F88" s="35" t="s">
        <v>370</v>
      </c>
      <c r="G88" s="35" t="s">
        <v>251</v>
      </c>
      <c r="H88" s="35" t="s">
        <v>340</v>
      </c>
      <c r="I88" s="40"/>
      <c r="J88" s="79"/>
      <c r="K88" s="58"/>
      <c r="S88" s="75"/>
    </row>
    <row r="89" spans="1:19" ht="12.75">
      <c r="A89" s="46" t="s">
        <v>551</v>
      </c>
      <c r="B89" s="47" t="s">
        <v>236</v>
      </c>
      <c r="C89" s="47" t="s">
        <v>335</v>
      </c>
      <c r="D89" s="47" t="s">
        <v>275</v>
      </c>
      <c r="E89" s="47" t="s">
        <v>335</v>
      </c>
      <c r="F89" s="47" t="s">
        <v>389</v>
      </c>
      <c r="G89" s="47" t="s">
        <v>299</v>
      </c>
      <c r="H89" s="47" t="s">
        <v>339</v>
      </c>
      <c r="I89" s="95"/>
      <c r="J89" s="79"/>
      <c r="K89" s="40"/>
      <c r="S89" s="84"/>
    </row>
    <row r="90" spans="1:19" ht="12.75">
      <c r="A90" s="46" t="s">
        <v>552</v>
      </c>
      <c r="B90" s="47" t="s">
        <v>840</v>
      </c>
      <c r="C90" s="47" t="s">
        <v>842</v>
      </c>
      <c r="D90" s="47" t="s">
        <v>843</v>
      </c>
      <c r="E90" s="47" t="s">
        <v>844</v>
      </c>
      <c r="F90" s="47" t="s">
        <v>845</v>
      </c>
      <c r="G90" s="47" t="s">
        <v>846</v>
      </c>
      <c r="H90" s="47" t="s">
        <v>558</v>
      </c>
      <c r="I90" s="95"/>
      <c r="J90" s="81">
        <f>IF('FRB Assets'!S37=0,0,(100*(Operation!D11/'FRB Assets'!S37)))</f>
        <v>0</v>
      </c>
      <c r="K90" s="41"/>
      <c r="S90" s="84"/>
    </row>
    <row r="91" spans="1:19" ht="12.75">
      <c r="A91" s="46" t="s">
        <v>553</v>
      </c>
      <c r="B91" s="47" t="s">
        <v>841</v>
      </c>
      <c r="C91" s="47" t="s">
        <v>308</v>
      </c>
      <c r="D91" s="47" t="s">
        <v>227</v>
      </c>
      <c r="E91" s="47" t="s">
        <v>297</v>
      </c>
      <c r="F91" s="47" t="s">
        <v>252</v>
      </c>
      <c r="G91" s="47" t="s">
        <v>303</v>
      </c>
      <c r="H91" s="47" t="s">
        <v>523</v>
      </c>
      <c r="I91" s="95"/>
      <c r="J91" s="79"/>
      <c r="K91" s="40"/>
      <c r="S91" s="84"/>
    </row>
    <row r="92" spans="1:19" ht="12.75">
      <c r="A92" s="34" t="s">
        <v>559</v>
      </c>
      <c r="B92" s="35" t="s">
        <v>847</v>
      </c>
      <c r="C92" s="35" t="s">
        <v>848</v>
      </c>
      <c r="D92" s="35" t="s">
        <v>849</v>
      </c>
      <c r="E92" s="35" t="s">
        <v>850</v>
      </c>
      <c r="F92" s="35" t="s">
        <v>851</v>
      </c>
      <c r="G92" s="35" t="s">
        <v>852</v>
      </c>
      <c r="H92" s="35" t="s">
        <v>566</v>
      </c>
      <c r="I92" s="40"/>
      <c r="J92" s="86">
        <f>Revenue!$D$10</f>
        <v>0</v>
      </c>
      <c r="K92" s="43"/>
      <c r="S92" s="43"/>
    </row>
    <row r="93" spans="1:19" ht="12.75">
      <c r="A93" s="34" t="s">
        <v>567</v>
      </c>
      <c r="B93" s="35" t="s">
        <v>853</v>
      </c>
      <c r="C93" s="35" t="s">
        <v>854</v>
      </c>
      <c r="D93" s="35" t="s">
        <v>855</v>
      </c>
      <c r="E93" s="35" t="s">
        <v>856</v>
      </c>
      <c r="F93" s="35" t="s">
        <v>857</v>
      </c>
      <c r="G93" s="35" t="s">
        <v>858</v>
      </c>
      <c r="H93" s="35" t="s">
        <v>574</v>
      </c>
      <c r="I93" s="40"/>
      <c r="J93" s="86">
        <f>+Assets!$H$3</f>
        <v>0</v>
      </c>
      <c r="K93" s="43"/>
      <c r="S93" s="43"/>
    </row>
    <row r="95" ht="12.75" customHeight="1">
      <c r="S95" s="66" t="s">
        <v>109</v>
      </c>
    </row>
    <row r="96" spans="10:19" ht="12.75" customHeight="1">
      <c r="J96" s="72"/>
      <c r="S96" s="51">
        <f>SUM(Assets!$D$11:$D$13)</f>
        <v>0</v>
      </c>
    </row>
    <row r="97" spans="10:19" ht="12.75" customHeight="1">
      <c r="J97" s="72"/>
      <c r="S97" s="51">
        <f>Assets!$D$20</f>
        <v>0</v>
      </c>
    </row>
    <row r="98" spans="10:19" ht="12.75" customHeight="1">
      <c r="J98" s="72"/>
      <c r="S98" s="51">
        <f>SUM(Assets!$D$34)</f>
        <v>0</v>
      </c>
    </row>
    <row r="99" spans="10:19" ht="12.75" customHeight="1">
      <c r="J99" s="72"/>
      <c r="S99" s="51">
        <f>SUM(Assets!$D$24:Assets!$D$28)+SUM(Assets!$D$37:Assets!$D$39)</f>
        <v>0</v>
      </c>
    </row>
    <row r="100" spans="10:19" ht="12.75" customHeight="1">
      <c r="J100" s="72"/>
      <c r="S100" s="51">
        <f>SUM(S96:S99)</f>
        <v>0</v>
      </c>
    </row>
    <row r="101" spans="10:19" ht="12.75" customHeight="1">
      <c r="J101" s="72"/>
      <c r="S101" s="51">
        <f>Assets!$H$30</f>
        <v>0</v>
      </c>
    </row>
    <row r="102" spans="10:19" ht="12.75" customHeight="1">
      <c r="J102" s="72"/>
      <c r="S102" s="51">
        <f>Assets!$H$42+Assets!$H$43</f>
        <v>0</v>
      </c>
    </row>
    <row r="103" spans="10:19" ht="12.75" customHeight="1">
      <c r="J103" s="72"/>
      <c r="S103" s="51">
        <f>SUM(Assets!$H$11:$H$17)+SUM(Assets!$H$33:$H$41)</f>
        <v>0</v>
      </c>
    </row>
    <row r="104" spans="10:19" ht="12.75" customHeight="1">
      <c r="J104" s="72"/>
      <c r="S104" s="51">
        <f>SUM(S100:S103)</f>
        <v>0</v>
      </c>
    </row>
    <row r="105" ht="12.75" customHeight="1">
      <c r="S105" s="52">
        <f>IF($S$104=0,0,100/$S$104)</f>
        <v>0</v>
      </c>
    </row>
    <row r="106" spans="10:19" ht="12.75" customHeight="1">
      <c r="J106" s="72"/>
      <c r="S106" s="51">
        <f>SUM(Liabilities!$D$10:Liabilities!$D$12)</f>
        <v>0</v>
      </c>
    </row>
    <row r="107" spans="10:19" ht="12.75" customHeight="1">
      <c r="J107" s="72"/>
      <c r="S107" s="51">
        <f>Liabilities!$D$13+Liabilities!$D$14</f>
        <v>0</v>
      </c>
    </row>
    <row r="108" spans="10:19" ht="12.75" customHeight="1">
      <c r="J108" s="72"/>
      <c r="S108" s="51">
        <f>Liabilities!$D$22</f>
        <v>0</v>
      </c>
    </row>
    <row r="109" spans="10:19" ht="12.75" customHeight="1">
      <c r="J109" s="72"/>
      <c r="S109" s="51">
        <f>Liabilities!$D$35</f>
        <v>0</v>
      </c>
    </row>
    <row r="110" spans="10:19" ht="12.75" customHeight="1">
      <c r="J110" s="72"/>
      <c r="S110" s="51">
        <f>Liabilities!$D$36+Liabilities!$D$37+Liabilities!$H$22</f>
        <v>0</v>
      </c>
    </row>
    <row r="111" spans="10:19" ht="12.75" customHeight="1">
      <c r="J111" s="72"/>
      <c r="S111" s="53">
        <f>+Liabilities!D38</f>
        <v>0</v>
      </c>
    </row>
    <row r="112" spans="10:19" ht="12.75" customHeight="1">
      <c r="J112" s="72"/>
      <c r="S112" s="51">
        <f>Liabilities!$H$10+Liabilities!$H$11</f>
        <v>0</v>
      </c>
    </row>
    <row r="113" spans="10:19" ht="12.75" customHeight="1">
      <c r="J113" s="72"/>
      <c r="S113" s="51">
        <f>Liabilities!$H$17</f>
        <v>0</v>
      </c>
    </row>
    <row r="114" spans="10:19" ht="12.75" customHeight="1">
      <c r="J114" s="72"/>
      <c r="S114" s="51">
        <f>SUM(Liabilities!$H$12:$H$16)+SUM(Liabilities!$H$18:$H$21)</f>
        <v>0</v>
      </c>
    </row>
    <row r="115" spans="10:19" ht="12.75" customHeight="1">
      <c r="J115" s="72"/>
      <c r="S115" s="51">
        <f>NetWorth!$D$19</f>
        <v>0</v>
      </c>
    </row>
    <row r="116" spans="10:19" ht="12.75" customHeight="1">
      <c r="J116" s="72"/>
      <c r="S116" s="51">
        <f>SUM(S111:S115)</f>
        <v>0</v>
      </c>
    </row>
    <row r="117" ht="12.75" customHeight="1">
      <c r="S117" s="52">
        <f>IF($S$116=0,0,100/$S$116)</f>
        <v>0</v>
      </c>
    </row>
    <row r="118" spans="10:19" ht="12.75" customHeight="1">
      <c r="J118" s="72"/>
      <c r="S118" s="65">
        <f>Revenue!$D$10</f>
        <v>0</v>
      </c>
    </row>
    <row r="119" spans="10:19" ht="12.75" customHeight="1">
      <c r="J119" s="72"/>
      <c r="S119" s="63">
        <f>Revenue!$D$17</f>
        <v>0</v>
      </c>
    </row>
    <row r="120" spans="10:19" ht="12.75" customHeight="1">
      <c r="J120" s="72"/>
      <c r="S120" s="63">
        <f>Operation!$D$17</f>
        <v>0</v>
      </c>
    </row>
    <row r="121" spans="10:19" ht="12.75" customHeight="1">
      <c r="J121" s="72"/>
      <c r="S121" s="63">
        <f>S119-S120</f>
        <v>0</v>
      </c>
    </row>
    <row r="122" spans="10:19" ht="12.75" customHeight="1">
      <c r="J122" s="72"/>
      <c r="S122" s="63">
        <f>OtherRE!$D$15-OtherRE!$D$24</f>
        <v>0</v>
      </c>
    </row>
    <row r="123" spans="10:19" ht="12.75" customHeight="1">
      <c r="J123" s="72"/>
      <c r="S123" s="63">
        <f>S121+S122</f>
        <v>0</v>
      </c>
    </row>
    <row r="124" ht="12.75" customHeight="1">
      <c r="S124" s="67">
        <f>IF($S$118=0,0,100/$S$118)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63" r:id="rId1"/>
  <headerFooter alignWithMargins="0">
    <oddFooter>&amp;L&amp;A&amp;RRMA - The Risk Management Association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2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J44" sqref="J44"/>
    </sheetView>
  </sheetViews>
  <sheetFormatPr defaultColWidth="8.00390625" defaultRowHeight="12.75" customHeight="1"/>
  <cols>
    <col min="1" max="1" width="57.7109375" style="31" customWidth="1"/>
    <col min="2" max="8" width="11.8515625" style="31" customWidth="1"/>
    <col min="9" max="9" width="1.7109375" style="39" customWidth="1"/>
    <col min="10" max="10" width="17.421875" style="31" customWidth="1"/>
    <col min="11" max="16384" width="8.00390625" style="31" customWidth="1"/>
  </cols>
  <sheetData>
    <row r="1" spans="1:10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44" t="s">
        <v>94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4" ht="12.75"/>
    <row r="5" spans="2:10" ht="12.75">
      <c r="B5" s="32" t="s">
        <v>182</v>
      </c>
      <c r="C5" s="32" t="s">
        <v>183</v>
      </c>
      <c r="D5" s="32" t="s">
        <v>184</v>
      </c>
      <c r="E5" s="32" t="s">
        <v>185</v>
      </c>
      <c r="F5" s="32" t="s">
        <v>186</v>
      </c>
      <c r="G5" s="32" t="s">
        <v>187</v>
      </c>
      <c r="H5" s="32" t="s">
        <v>188</v>
      </c>
      <c r="I5" s="93"/>
      <c r="J5" s="32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33"/>
    </row>
    <row r="7" spans="1:10" ht="12.75">
      <c r="A7" s="34" t="s">
        <v>191</v>
      </c>
      <c r="B7" s="35" t="s">
        <v>190</v>
      </c>
      <c r="C7" s="35" t="s">
        <v>192</v>
      </c>
      <c r="D7" s="35" t="s">
        <v>190</v>
      </c>
      <c r="E7" s="35" t="s">
        <v>193</v>
      </c>
      <c r="F7" s="35" t="s">
        <v>194</v>
      </c>
      <c r="G7" s="35" t="s">
        <v>193</v>
      </c>
      <c r="H7" s="35" t="s">
        <v>195</v>
      </c>
      <c r="I7" s="40"/>
      <c r="J7" s="35"/>
    </row>
    <row r="8" spans="1:10" ht="12.75">
      <c r="A8" s="34" t="s">
        <v>196</v>
      </c>
      <c r="B8" s="35" t="s">
        <v>190</v>
      </c>
      <c r="C8" s="35" t="s">
        <v>190</v>
      </c>
      <c r="D8" s="35" t="s">
        <v>197</v>
      </c>
      <c r="E8" s="35" t="s">
        <v>219</v>
      </c>
      <c r="F8" s="35" t="s">
        <v>194</v>
      </c>
      <c r="G8" s="35" t="s">
        <v>190</v>
      </c>
      <c r="H8" s="35" t="s">
        <v>206</v>
      </c>
      <c r="I8" s="40"/>
      <c r="J8" s="35"/>
    </row>
    <row r="9" spans="1:10" ht="12.75">
      <c r="A9" s="34" t="s">
        <v>200</v>
      </c>
      <c r="B9" s="35" t="s">
        <v>190</v>
      </c>
      <c r="C9" s="35" t="s">
        <v>710</v>
      </c>
      <c r="D9" s="35" t="s">
        <v>202</v>
      </c>
      <c r="E9" s="35" t="s">
        <v>203</v>
      </c>
      <c r="F9" s="35" t="s">
        <v>192</v>
      </c>
      <c r="G9" s="35" t="s">
        <v>190</v>
      </c>
      <c r="H9" s="35" t="s">
        <v>211</v>
      </c>
      <c r="I9" s="40"/>
      <c r="J9" s="35"/>
    </row>
    <row r="10" spans="1:10" ht="12.75">
      <c r="A10" s="34" t="s">
        <v>205</v>
      </c>
      <c r="B10" s="35" t="s">
        <v>709</v>
      </c>
      <c r="C10" s="35" t="s">
        <v>209</v>
      </c>
      <c r="D10" s="35" t="s">
        <v>215</v>
      </c>
      <c r="E10" s="35" t="s">
        <v>194</v>
      </c>
      <c r="F10" s="35" t="s">
        <v>192</v>
      </c>
      <c r="G10" s="35" t="s">
        <v>192</v>
      </c>
      <c r="H10" s="35" t="s">
        <v>859</v>
      </c>
      <c r="I10" s="40"/>
      <c r="J10" s="35"/>
    </row>
    <row r="11" spans="1:10" ht="12.75">
      <c r="A11" s="34" t="s">
        <v>208</v>
      </c>
      <c r="B11" s="35" t="s">
        <v>194</v>
      </c>
      <c r="C11" s="35" t="s">
        <v>203</v>
      </c>
      <c r="D11" s="35" t="s">
        <v>711</v>
      </c>
      <c r="E11" s="35" t="s">
        <v>199</v>
      </c>
      <c r="F11" s="35" t="s">
        <v>710</v>
      </c>
      <c r="G11" s="35" t="s">
        <v>190</v>
      </c>
      <c r="H11" s="35" t="s">
        <v>860</v>
      </c>
      <c r="I11" s="40"/>
      <c r="J11" s="35"/>
    </row>
    <row r="12" spans="1:10" ht="51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861</v>
      </c>
      <c r="I12" s="40"/>
      <c r="J12" s="35"/>
    </row>
    <row r="13" spans="1:10" ht="12.75">
      <c r="A13" s="34" t="s">
        <v>214</v>
      </c>
      <c r="B13" s="35" t="s">
        <v>219</v>
      </c>
      <c r="C13" s="35" t="s">
        <v>862</v>
      </c>
      <c r="D13" s="35" t="s">
        <v>859</v>
      </c>
      <c r="E13" s="35" t="s">
        <v>863</v>
      </c>
      <c r="F13" s="35" t="s">
        <v>203</v>
      </c>
      <c r="G13" s="35" t="s">
        <v>202</v>
      </c>
      <c r="H13" s="35" t="s">
        <v>864</v>
      </c>
      <c r="I13" s="40"/>
      <c r="J13" s="35"/>
    </row>
    <row r="14" spans="1:10" ht="12.75">
      <c r="A14" s="45" t="s">
        <v>865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33"/>
    </row>
    <row r="15" spans="1:10" ht="12.75">
      <c r="A15" s="34" t="s">
        <v>866</v>
      </c>
      <c r="B15" s="35" t="s">
        <v>869</v>
      </c>
      <c r="C15" s="35" t="s">
        <v>872</v>
      </c>
      <c r="D15" s="35" t="s">
        <v>875</v>
      </c>
      <c r="E15" s="35" t="s">
        <v>878</v>
      </c>
      <c r="F15" s="35" t="s">
        <v>881</v>
      </c>
      <c r="G15" s="35" t="s">
        <v>884</v>
      </c>
      <c r="H15" s="35" t="s">
        <v>885</v>
      </c>
      <c r="I15" s="40"/>
      <c r="J15" s="35"/>
    </row>
    <row r="16" spans="1:10" ht="12.75">
      <c r="A16" s="34" t="s">
        <v>867</v>
      </c>
      <c r="B16" s="35" t="s">
        <v>870</v>
      </c>
      <c r="C16" s="35" t="s">
        <v>873</v>
      </c>
      <c r="D16" s="35" t="s">
        <v>876</v>
      </c>
      <c r="E16" s="35" t="s">
        <v>879</v>
      </c>
      <c r="F16" s="35" t="s">
        <v>882</v>
      </c>
      <c r="G16" s="35" t="s">
        <v>885</v>
      </c>
      <c r="H16" s="35" t="s">
        <v>887</v>
      </c>
      <c r="I16" s="40"/>
      <c r="J16" s="35"/>
    </row>
    <row r="17" spans="1:10" ht="12.75">
      <c r="A17" s="34" t="s">
        <v>868</v>
      </c>
      <c r="B17" s="35" t="s">
        <v>871</v>
      </c>
      <c r="C17" s="35" t="s">
        <v>874</v>
      </c>
      <c r="D17" s="35" t="s">
        <v>877</v>
      </c>
      <c r="E17" s="35" t="s">
        <v>880</v>
      </c>
      <c r="F17" s="35" t="s">
        <v>883</v>
      </c>
      <c r="G17" s="35" t="s">
        <v>886</v>
      </c>
      <c r="H17" s="35" t="s">
        <v>888</v>
      </c>
      <c r="I17" s="40"/>
      <c r="J17" s="35"/>
    </row>
    <row r="18" spans="1:10" ht="12.75">
      <c r="A18" s="46" t="s">
        <v>889</v>
      </c>
      <c r="B18" s="47" t="s">
        <v>892</v>
      </c>
      <c r="C18" s="47" t="s">
        <v>895</v>
      </c>
      <c r="D18" s="47" t="s">
        <v>898</v>
      </c>
      <c r="E18" s="47" t="s">
        <v>901</v>
      </c>
      <c r="F18" s="47" t="s">
        <v>904</v>
      </c>
      <c r="G18" s="47" t="s">
        <v>907</v>
      </c>
      <c r="H18" s="47" t="s">
        <v>910</v>
      </c>
      <c r="I18" s="95"/>
      <c r="J18" s="41"/>
    </row>
    <row r="19" spans="1:10" ht="12.75">
      <c r="A19" s="46" t="s">
        <v>890</v>
      </c>
      <c r="B19" s="47" t="s">
        <v>893</v>
      </c>
      <c r="C19" s="47" t="s">
        <v>896</v>
      </c>
      <c r="D19" s="47" t="s">
        <v>899</v>
      </c>
      <c r="E19" s="47" t="s">
        <v>902</v>
      </c>
      <c r="F19" s="47" t="s">
        <v>905</v>
      </c>
      <c r="G19" s="47" t="s">
        <v>908</v>
      </c>
      <c r="H19" s="47" t="s">
        <v>911</v>
      </c>
      <c r="I19" s="95"/>
      <c r="J19" s="41"/>
    </row>
    <row r="20" spans="1:10" ht="12.75">
      <c r="A20" s="46" t="s">
        <v>891</v>
      </c>
      <c r="B20" s="47" t="s">
        <v>894</v>
      </c>
      <c r="C20" s="47" t="s">
        <v>897</v>
      </c>
      <c r="D20" s="47" t="s">
        <v>900</v>
      </c>
      <c r="E20" s="47" t="s">
        <v>903</v>
      </c>
      <c r="F20" s="47" t="s">
        <v>906</v>
      </c>
      <c r="G20" s="47" t="s">
        <v>909</v>
      </c>
      <c r="H20" s="47" t="s">
        <v>912</v>
      </c>
      <c r="I20" s="95"/>
      <c r="J20" s="41"/>
    </row>
    <row r="21" spans="1:10" ht="12.75">
      <c r="A21" s="45" t="s">
        <v>913</v>
      </c>
      <c r="B21" s="45" t="s">
        <v>190</v>
      </c>
      <c r="C21" s="45" t="s">
        <v>190</v>
      </c>
      <c r="D21" s="45" t="s">
        <v>190</v>
      </c>
      <c r="E21" s="45" t="s">
        <v>190</v>
      </c>
      <c r="F21" s="45" t="s">
        <v>190</v>
      </c>
      <c r="G21" s="45" t="s">
        <v>190</v>
      </c>
      <c r="H21" s="45" t="s">
        <v>190</v>
      </c>
      <c r="I21" s="94"/>
      <c r="J21" s="33"/>
    </row>
    <row r="22" spans="1:10" ht="12.75">
      <c r="A22" s="34" t="s">
        <v>914</v>
      </c>
      <c r="B22" s="35" t="s">
        <v>917</v>
      </c>
      <c r="C22" s="35" t="s">
        <v>749</v>
      </c>
      <c r="D22" s="35" t="s">
        <v>920</v>
      </c>
      <c r="E22" s="35" t="s">
        <v>923</v>
      </c>
      <c r="F22" s="35" t="s">
        <v>925</v>
      </c>
      <c r="G22" s="35" t="s">
        <v>927</v>
      </c>
      <c r="H22" s="35" t="s">
        <v>927</v>
      </c>
      <c r="I22" s="40"/>
      <c r="J22" s="35"/>
    </row>
    <row r="23" spans="1:10" ht="12.75">
      <c r="A23" s="34" t="s">
        <v>915</v>
      </c>
      <c r="B23" s="35" t="s">
        <v>918</v>
      </c>
      <c r="C23" s="35" t="s">
        <v>362</v>
      </c>
      <c r="D23" s="35" t="s">
        <v>921</v>
      </c>
      <c r="E23" s="35" t="s">
        <v>924</v>
      </c>
      <c r="F23" s="35" t="s">
        <v>926</v>
      </c>
      <c r="G23" s="35" t="s">
        <v>928</v>
      </c>
      <c r="H23" s="35" t="s">
        <v>930</v>
      </c>
      <c r="I23" s="40"/>
      <c r="J23" s="35"/>
    </row>
    <row r="24" spans="1:10" ht="12.75">
      <c r="A24" s="34" t="s">
        <v>916</v>
      </c>
      <c r="B24" s="35" t="s">
        <v>919</v>
      </c>
      <c r="C24" s="35" t="s">
        <v>611</v>
      </c>
      <c r="D24" s="35" t="s">
        <v>922</v>
      </c>
      <c r="E24" s="35" t="s">
        <v>745</v>
      </c>
      <c r="F24" s="35" t="s">
        <v>244</v>
      </c>
      <c r="G24" s="35" t="s">
        <v>929</v>
      </c>
      <c r="H24" s="35" t="s">
        <v>237</v>
      </c>
      <c r="I24" s="40"/>
      <c r="J24" s="35"/>
    </row>
    <row r="25" spans="1:10" ht="12.75">
      <c r="A25" s="46" t="s">
        <v>931</v>
      </c>
      <c r="B25" s="47" t="s">
        <v>513</v>
      </c>
      <c r="C25" s="47" t="s">
        <v>227</v>
      </c>
      <c r="D25" s="47" t="s">
        <v>935</v>
      </c>
      <c r="E25" s="47" t="s">
        <v>937</v>
      </c>
      <c r="F25" s="47" t="s">
        <v>715</v>
      </c>
      <c r="G25" s="47" t="s">
        <v>833</v>
      </c>
      <c r="H25" s="47" t="s">
        <v>658</v>
      </c>
      <c r="I25" s="95"/>
      <c r="J25" s="41"/>
    </row>
    <row r="26" spans="1:10" ht="12.75">
      <c r="A26" s="46" t="s">
        <v>932</v>
      </c>
      <c r="B26" s="47" t="s">
        <v>298</v>
      </c>
      <c r="C26" s="47" t="s">
        <v>498</v>
      </c>
      <c r="D26" s="47" t="s">
        <v>936</v>
      </c>
      <c r="E26" s="47" t="s">
        <v>938</v>
      </c>
      <c r="F26" s="47" t="s">
        <v>733</v>
      </c>
      <c r="G26" s="47" t="s">
        <v>609</v>
      </c>
      <c r="H26" s="47" t="s">
        <v>939</v>
      </c>
      <c r="I26" s="95"/>
      <c r="J26" s="41"/>
    </row>
    <row r="27" spans="1:10" ht="12.75">
      <c r="A27" s="46" t="s">
        <v>933</v>
      </c>
      <c r="B27" s="47" t="s">
        <v>232</v>
      </c>
      <c r="C27" s="47" t="s">
        <v>934</v>
      </c>
      <c r="D27" s="47" t="s">
        <v>272</v>
      </c>
      <c r="E27" s="47" t="s">
        <v>250</v>
      </c>
      <c r="F27" s="47" t="s">
        <v>377</v>
      </c>
      <c r="G27" s="47" t="s">
        <v>248</v>
      </c>
      <c r="H27" s="47" t="s">
        <v>389</v>
      </c>
      <c r="I27" s="95"/>
      <c r="J27" s="41"/>
    </row>
    <row r="28" spans="1:10" ht="12.75">
      <c r="A28" s="34" t="s">
        <v>940</v>
      </c>
      <c r="B28" s="35" t="s">
        <v>943</v>
      </c>
      <c r="C28" s="35" t="s">
        <v>390</v>
      </c>
      <c r="D28" s="35" t="s">
        <v>329</v>
      </c>
      <c r="E28" s="35" t="s">
        <v>946</v>
      </c>
      <c r="F28" s="35" t="s">
        <v>597</v>
      </c>
      <c r="G28" s="35" t="s">
        <v>613</v>
      </c>
      <c r="H28" s="35" t="s">
        <v>241</v>
      </c>
      <c r="I28" s="40"/>
      <c r="J28" s="40"/>
    </row>
    <row r="29" spans="1:10" ht="12.75">
      <c r="A29" s="34" t="s">
        <v>941</v>
      </c>
      <c r="B29" s="35" t="s">
        <v>535</v>
      </c>
      <c r="C29" s="35" t="s">
        <v>300</v>
      </c>
      <c r="D29" s="35" t="s">
        <v>945</v>
      </c>
      <c r="E29" s="35" t="s">
        <v>947</v>
      </c>
      <c r="F29" s="35" t="s">
        <v>476</v>
      </c>
      <c r="G29" s="35" t="s">
        <v>532</v>
      </c>
      <c r="H29" s="35" t="s">
        <v>948</v>
      </c>
      <c r="I29" s="40"/>
      <c r="J29" s="40"/>
    </row>
    <row r="30" spans="1:10" ht="12.75">
      <c r="A30" s="34" t="s">
        <v>942</v>
      </c>
      <c r="B30" s="35" t="s">
        <v>944</v>
      </c>
      <c r="C30" s="35" t="s">
        <v>792</v>
      </c>
      <c r="D30" s="35" t="s">
        <v>300</v>
      </c>
      <c r="E30" s="35" t="s">
        <v>248</v>
      </c>
      <c r="F30" s="35" t="s">
        <v>248</v>
      </c>
      <c r="G30" s="35" t="s">
        <v>228</v>
      </c>
      <c r="H30" s="35" t="s">
        <v>461</v>
      </c>
      <c r="I30" s="40"/>
      <c r="J30" s="40"/>
    </row>
    <row r="31" spans="1:10" ht="12.75">
      <c r="A31" s="46" t="s">
        <v>949</v>
      </c>
      <c r="B31" s="47" t="s">
        <v>270</v>
      </c>
      <c r="C31" s="47" t="s">
        <v>490</v>
      </c>
      <c r="D31" s="47" t="s">
        <v>283</v>
      </c>
      <c r="E31" s="47" t="s">
        <v>235</v>
      </c>
      <c r="F31" s="47" t="s">
        <v>309</v>
      </c>
      <c r="G31" s="47" t="s">
        <v>270</v>
      </c>
      <c r="H31" s="47" t="s">
        <v>282</v>
      </c>
      <c r="I31" s="95"/>
      <c r="J31" s="41"/>
    </row>
    <row r="32" spans="1:10" ht="12.75">
      <c r="A32" s="46" t="s">
        <v>950</v>
      </c>
      <c r="B32" s="47" t="s">
        <v>671</v>
      </c>
      <c r="C32" s="47" t="s">
        <v>378</v>
      </c>
      <c r="D32" s="47" t="s">
        <v>954</v>
      </c>
      <c r="E32" s="47" t="s">
        <v>955</v>
      </c>
      <c r="F32" s="47" t="s">
        <v>956</v>
      </c>
      <c r="G32" s="47" t="s">
        <v>389</v>
      </c>
      <c r="H32" s="47" t="s">
        <v>958</v>
      </c>
      <c r="I32" s="95"/>
      <c r="J32" s="41"/>
    </row>
    <row r="33" spans="1:10" ht="12.75">
      <c r="A33" s="46" t="s">
        <v>951</v>
      </c>
      <c r="B33" s="47" t="s">
        <v>952</v>
      </c>
      <c r="C33" s="47" t="s">
        <v>953</v>
      </c>
      <c r="D33" s="47" t="s">
        <v>507</v>
      </c>
      <c r="E33" s="47" t="s">
        <v>521</v>
      </c>
      <c r="F33" s="47" t="s">
        <v>957</v>
      </c>
      <c r="G33" s="47" t="s">
        <v>944</v>
      </c>
      <c r="H33" s="47" t="s">
        <v>959</v>
      </c>
      <c r="I33" s="95"/>
      <c r="J33" s="41"/>
    </row>
    <row r="34" spans="1:10" ht="12.75">
      <c r="A34" s="34" t="s">
        <v>960</v>
      </c>
      <c r="B34" s="35" t="s">
        <v>963</v>
      </c>
      <c r="C34" s="35" t="s">
        <v>381</v>
      </c>
      <c r="D34" s="35" t="s">
        <v>595</v>
      </c>
      <c r="E34" s="35" t="s">
        <v>535</v>
      </c>
      <c r="F34" s="35" t="s">
        <v>968</v>
      </c>
      <c r="G34" s="35" t="s">
        <v>318</v>
      </c>
      <c r="H34" s="35" t="s">
        <v>380</v>
      </c>
      <c r="I34" s="40"/>
      <c r="J34" s="40"/>
    </row>
    <row r="35" spans="1:10" ht="12.75">
      <c r="A35" s="34" t="s">
        <v>961</v>
      </c>
      <c r="B35" s="35" t="s">
        <v>964</v>
      </c>
      <c r="C35" s="35" t="s">
        <v>965</v>
      </c>
      <c r="D35" s="35" t="s">
        <v>966</v>
      </c>
      <c r="E35" s="35" t="s">
        <v>967</v>
      </c>
      <c r="F35" s="35" t="s">
        <v>489</v>
      </c>
      <c r="G35" s="35" t="s">
        <v>247</v>
      </c>
      <c r="H35" s="35" t="s">
        <v>969</v>
      </c>
      <c r="I35" s="40"/>
      <c r="J35" s="40"/>
    </row>
    <row r="36" spans="1:10" ht="12.75">
      <c r="A36" s="34" t="s">
        <v>962</v>
      </c>
      <c r="B36" s="35" t="s">
        <v>299</v>
      </c>
      <c r="C36" s="35" t="s">
        <v>367</v>
      </c>
      <c r="D36" s="35" t="s">
        <v>299</v>
      </c>
      <c r="E36" s="35" t="s">
        <v>272</v>
      </c>
      <c r="F36" s="35" t="s">
        <v>671</v>
      </c>
      <c r="G36" s="35" t="s">
        <v>299</v>
      </c>
      <c r="H36" s="35" t="s">
        <v>272</v>
      </c>
      <c r="I36" s="40"/>
      <c r="J36" s="40"/>
    </row>
    <row r="37" spans="1:10" ht="12.75">
      <c r="A37" s="46" t="s">
        <v>970</v>
      </c>
      <c r="B37" s="47" t="s">
        <v>973</v>
      </c>
      <c r="C37" s="47" t="s">
        <v>612</v>
      </c>
      <c r="D37" s="47" t="s">
        <v>757</v>
      </c>
      <c r="E37" s="47" t="s">
        <v>681</v>
      </c>
      <c r="F37" s="47" t="s">
        <v>978</v>
      </c>
      <c r="G37" s="47" t="s">
        <v>715</v>
      </c>
      <c r="H37" s="47" t="s">
        <v>748</v>
      </c>
      <c r="I37" s="95"/>
      <c r="J37" s="41"/>
    </row>
    <row r="38" spans="1:10" ht="12.75">
      <c r="A38" s="46" t="s">
        <v>971</v>
      </c>
      <c r="B38" s="47" t="s">
        <v>974</v>
      </c>
      <c r="C38" s="47" t="s">
        <v>975</v>
      </c>
      <c r="D38" s="47" t="s">
        <v>976</v>
      </c>
      <c r="E38" s="47" t="s">
        <v>977</v>
      </c>
      <c r="F38" s="47" t="s">
        <v>979</v>
      </c>
      <c r="G38" s="47" t="s">
        <v>227</v>
      </c>
      <c r="H38" s="47" t="s">
        <v>980</v>
      </c>
      <c r="I38" s="95"/>
      <c r="J38" s="41"/>
    </row>
    <row r="39" spans="1:10" ht="12.75">
      <c r="A39" s="46" t="s">
        <v>972</v>
      </c>
      <c r="B39" s="47" t="s">
        <v>510</v>
      </c>
      <c r="C39" s="47" t="s">
        <v>311</v>
      </c>
      <c r="D39" s="47" t="s">
        <v>625</v>
      </c>
      <c r="E39" s="47" t="s">
        <v>498</v>
      </c>
      <c r="F39" s="47" t="s">
        <v>944</v>
      </c>
      <c r="G39" s="47" t="s">
        <v>490</v>
      </c>
      <c r="H39" s="47" t="s">
        <v>388</v>
      </c>
      <c r="I39" s="95"/>
      <c r="J39" s="41"/>
    </row>
    <row r="40" spans="1:10" ht="12.75">
      <c r="A40" s="34" t="s">
        <v>981</v>
      </c>
      <c r="B40" s="35" t="s">
        <v>190</v>
      </c>
      <c r="C40" s="35" t="s">
        <v>821</v>
      </c>
      <c r="D40" s="35" t="s">
        <v>986</v>
      </c>
      <c r="E40" s="35" t="s">
        <v>988</v>
      </c>
      <c r="F40" s="35" t="s">
        <v>285</v>
      </c>
      <c r="G40" s="35" t="s">
        <v>922</v>
      </c>
      <c r="H40" s="35" t="s">
        <v>738</v>
      </c>
      <c r="I40" s="40"/>
      <c r="J40" s="49"/>
    </row>
    <row r="41" spans="1:10" ht="12.75">
      <c r="A41" s="34" t="s">
        <v>982</v>
      </c>
      <c r="B41" s="35" t="s">
        <v>190</v>
      </c>
      <c r="C41" s="35" t="s">
        <v>984</v>
      </c>
      <c r="D41" s="35" t="s">
        <v>987</v>
      </c>
      <c r="E41" s="35" t="s">
        <v>989</v>
      </c>
      <c r="F41" s="35" t="s">
        <v>991</v>
      </c>
      <c r="G41" s="35" t="s">
        <v>530</v>
      </c>
      <c r="H41" s="35" t="s">
        <v>994</v>
      </c>
      <c r="I41" s="40"/>
      <c r="J41" s="87">
        <f>IF(Assets!C34=0,0,((Assets!D34-Assets!C34)/Assets!C34))*100</f>
        <v>0</v>
      </c>
    </row>
    <row r="42" spans="1:10" ht="12.75">
      <c r="A42" s="34" t="s">
        <v>983</v>
      </c>
      <c r="B42" s="35" t="s">
        <v>190</v>
      </c>
      <c r="C42" s="35" t="s">
        <v>985</v>
      </c>
      <c r="D42" s="35" t="s">
        <v>311</v>
      </c>
      <c r="E42" s="35" t="s">
        <v>990</v>
      </c>
      <c r="F42" s="35" t="s">
        <v>992</v>
      </c>
      <c r="G42" s="35" t="s">
        <v>993</v>
      </c>
      <c r="H42" s="35" t="s">
        <v>995</v>
      </c>
      <c r="I42" s="40"/>
      <c r="J42" s="49"/>
    </row>
    <row r="43" spans="1:10" ht="12.75">
      <c r="A43" s="46" t="s">
        <v>996</v>
      </c>
      <c r="B43" s="47" t="s">
        <v>999</v>
      </c>
      <c r="C43" s="47" t="s">
        <v>1001</v>
      </c>
      <c r="D43" s="47" t="s">
        <v>1003</v>
      </c>
      <c r="E43" s="47" t="s">
        <v>1004</v>
      </c>
      <c r="F43" s="47" t="s">
        <v>1006</v>
      </c>
      <c r="G43" s="47" t="s">
        <v>1008</v>
      </c>
      <c r="H43" s="47" t="s">
        <v>1010</v>
      </c>
      <c r="I43" s="95"/>
      <c r="J43" s="49"/>
    </row>
    <row r="44" spans="1:10" ht="12.75">
      <c r="A44" s="46" t="s">
        <v>997</v>
      </c>
      <c r="B44" s="47" t="s">
        <v>377</v>
      </c>
      <c r="C44" s="47" t="s">
        <v>557</v>
      </c>
      <c r="D44" s="47" t="s">
        <v>731</v>
      </c>
      <c r="E44" s="47" t="s">
        <v>374</v>
      </c>
      <c r="F44" s="47" t="s">
        <v>272</v>
      </c>
      <c r="G44" s="47" t="s">
        <v>1009</v>
      </c>
      <c r="H44" s="47" t="s">
        <v>489</v>
      </c>
      <c r="I44" s="95"/>
      <c r="J44" s="88">
        <f>IF(Assets!C41=0,0,((Assets!D41-Assets!C41)/Assets!C41))*100</f>
        <v>0</v>
      </c>
    </row>
    <row r="45" spans="1:10" ht="12.75">
      <c r="A45" s="46" t="s">
        <v>998</v>
      </c>
      <c r="B45" s="47" t="s">
        <v>1000</v>
      </c>
      <c r="C45" s="47" t="s">
        <v>1002</v>
      </c>
      <c r="D45" s="47" t="s">
        <v>507</v>
      </c>
      <c r="E45" s="47" t="s">
        <v>1005</v>
      </c>
      <c r="F45" s="47" t="s">
        <v>1007</v>
      </c>
      <c r="G45" s="47" t="s">
        <v>815</v>
      </c>
      <c r="H45" s="47" t="s">
        <v>1011</v>
      </c>
      <c r="I45" s="95"/>
      <c r="J45" s="49"/>
    </row>
    <row r="46" spans="1:10" ht="12.75">
      <c r="A46" s="34" t="s">
        <v>1012</v>
      </c>
      <c r="B46" s="35" t="s">
        <v>316</v>
      </c>
      <c r="C46" s="35" t="s">
        <v>524</v>
      </c>
      <c r="D46" s="35" t="s">
        <v>1017</v>
      </c>
      <c r="E46" s="35" t="s">
        <v>476</v>
      </c>
      <c r="F46" s="35" t="s">
        <v>510</v>
      </c>
      <c r="G46" s="35" t="s">
        <v>377</v>
      </c>
      <c r="H46" s="35" t="s">
        <v>663</v>
      </c>
      <c r="I46" s="40"/>
      <c r="J46" s="49"/>
    </row>
    <row r="47" spans="1:10" ht="12.75">
      <c r="A47" s="34" t="s">
        <v>1013</v>
      </c>
      <c r="B47" s="35" t="s">
        <v>392</v>
      </c>
      <c r="C47" s="35" t="s">
        <v>820</v>
      </c>
      <c r="D47" s="35" t="s">
        <v>831</v>
      </c>
      <c r="E47" s="35" t="s">
        <v>274</v>
      </c>
      <c r="F47" s="35" t="s">
        <v>498</v>
      </c>
      <c r="G47" s="35" t="s">
        <v>507</v>
      </c>
      <c r="H47" s="35" t="s">
        <v>229</v>
      </c>
      <c r="I47" s="40"/>
      <c r="J47" s="87">
        <f>IF(Assets!G3=0,0,((Assets!H3-Assets!G3)/Assets!G3))*100</f>
        <v>0</v>
      </c>
    </row>
    <row r="48" spans="1:10" ht="12.75">
      <c r="A48" s="34" t="s">
        <v>1014</v>
      </c>
      <c r="B48" s="35" t="s">
        <v>1015</v>
      </c>
      <c r="C48" s="35" t="s">
        <v>1016</v>
      </c>
      <c r="D48" s="35" t="s">
        <v>232</v>
      </c>
      <c r="E48" s="35" t="s">
        <v>1018</v>
      </c>
      <c r="F48" s="35" t="s">
        <v>1019</v>
      </c>
      <c r="G48" s="35" t="s">
        <v>1020</v>
      </c>
      <c r="H48" s="35" t="s">
        <v>1021</v>
      </c>
      <c r="I48" s="40"/>
      <c r="J48" s="49"/>
    </row>
    <row r="49" spans="1:10" ht="12.75">
      <c r="A49" s="46" t="s">
        <v>1022</v>
      </c>
      <c r="B49" s="47" t="s">
        <v>1025</v>
      </c>
      <c r="C49" s="47" t="s">
        <v>463</v>
      </c>
      <c r="D49" s="47" t="s">
        <v>1028</v>
      </c>
      <c r="E49" s="47" t="s">
        <v>946</v>
      </c>
      <c r="F49" s="47" t="s">
        <v>608</v>
      </c>
      <c r="G49" s="47" t="s">
        <v>1031</v>
      </c>
      <c r="H49" s="47" t="s">
        <v>1032</v>
      </c>
      <c r="I49" s="95"/>
      <c r="J49" s="49"/>
    </row>
    <row r="50" spans="1:10" ht="12.75">
      <c r="A50" s="46" t="s">
        <v>1023</v>
      </c>
      <c r="B50" s="47" t="s">
        <v>227</v>
      </c>
      <c r="C50" s="47" t="s">
        <v>1021</v>
      </c>
      <c r="D50" s="47" t="s">
        <v>943</v>
      </c>
      <c r="E50" s="47" t="s">
        <v>381</v>
      </c>
      <c r="F50" s="47" t="s">
        <v>944</v>
      </c>
      <c r="G50" s="47" t="s">
        <v>377</v>
      </c>
      <c r="H50" s="47" t="s">
        <v>672</v>
      </c>
      <c r="I50" s="95"/>
      <c r="J50" s="88">
        <f>IF(NetWorth!C17=0,0,((NetWorth!D17-NetWorth!C17)/NetWorth!C17))*100</f>
        <v>0</v>
      </c>
    </row>
    <row r="51" spans="1:10" ht="12.75">
      <c r="A51" s="46" t="s">
        <v>1024</v>
      </c>
      <c r="B51" s="47" t="s">
        <v>1026</v>
      </c>
      <c r="C51" s="47" t="s">
        <v>1027</v>
      </c>
      <c r="D51" s="47" t="s">
        <v>300</v>
      </c>
      <c r="E51" s="47" t="s">
        <v>1029</v>
      </c>
      <c r="F51" s="47" t="s">
        <v>1030</v>
      </c>
      <c r="G51" s="47" t="s">
        <v>318</v>
      </c>
      <c r="H51" s="47" t="s">
        <v>1033</v>
      </c>
      <c r="I51" s="95"/>
      <c r="J51" s="49"/>
    </row>
    <row r="52" spans="1:10" ht="12.75">
      <c r="A52" s="34" t="s">
        <v>1034</v>
      </c>
      <c r="B52" s="35" t="s">
        <v>464</v>
      </c>
      <c r="C52" s="35" t="s">
        <v>380</v>
      </c>
      <c r="D52" s="35" t="s">
        <v>943</v>
      </c>
      <c r="E52" s="35" t="s">
        <v>929</v>
      </c>
      <c r="F52" s="35" t="s">
        <v>281</v>
      </c>
      <c r="G52" s="35" t="s">
        <v>607</v>
      </c>
      <c r="H52" s="35" t="s">
        <v>290</v>
      </c>
      <c r="I52" s="40"/>
      <c r="J52" s="49"/>
    </row>
    <row r="53" spans="1:10" ht="12.75">
      <c r="A53" s="34" t="s">
        <v>1035</v>
      </c>
      <c r="B53" s="35" t="s">
        <v>375</v>
      </c>
      <c r="C53" s="35" t="s">
        <v>1038</v>
      </c>
      <c r="D53" s="35" t="s">
        <v>339</v>
      </c>
      <c r="E53" s="35" t="s">
        <v>671</v>
      </c>
      <c r="F53" s="35" t="s">
        <v>1041</v>
      </c>
      <c r="G53" s="35" t="s">
        <v>390</v>
      </c>
      <c r="H53" s="35" t="s">
        <v>339</v>
      </c>
      <c r="I53" s="40"/>
      <c r="J53" s="87">
        <f>IF(Revenue!C10=0,0,((Revenue!D10-Revenue!C10)/Revenue!C10))*100</f>
        <v>0</v>
      </c>
    </row>
    <row r="54" spans="1:10" ht="12.75">
      <c r="A54" s="34" t="s">
        <v>1036</v>
      </c>
      <c r="B54" s="35" t="s">
        <v>1037</v>
      </c>
      <c r="C54" s="35" t="s">
        <v>1033</v>
      </c>
      <c r="D54" s="35" t="s">
        <v>1039</v>
      </c>
      <c r="E54" s="35" t="s">
        <v>1040</v>
      </c>
      <c r="F54" s="35" t="s">
        <v>1042</v>
      </c>
      <c r="G54" s="35" t="s">
        <v>246</v>
      </c>
      <c r="H54" s="35" t="s">
        <v>1043</v>
      </c>
      <c r="I54" s="40"/>
      <c r="J54" s="49"/>
    </row>
    <row r="55" spans="1:10" ht="12.75">
      <c r="A55" s="46" t="s">
        <v>1044</v>
      </c>
      <c r="B55" s="47" t="s">
        <v>1047</v>
      </c>
      <c r="C55" s="47" t="s">
        <v>368</v>
      </c>
      <c r="D55" s="47" t="s">
        <v>808</v>
      </c>
      <c r="E55" s="47" t="s">
        <v>1051</v>
      </c>
      <c r="F55" s="47" t="s">
        <v>1054</v>
      </c>
      <c r="G55" s="47" t="s">
        <v>244</v>
      </c>
      <c r="H55" s="47" t="s">
        <v>943</v>
      </c>
      <c r="I55" s="95"/>
      <c r="J55" s="49"/>
    </row>
    <row r="56" spans="1:10" ht="12.75">
      <c r="A56" s="46" t="s">
        <v>1045</v>
      </c>
      <c r="B56" s="47" t="s">
        <v>335</v>
      </c>
      <c r="C56" s="47" t="s">
        <v>995</v>
      </c>
      <c r="D56" s="47" t="s">
        <v>1049</v>
      </c>
      <c r="E56" s="47" t="s">
        <v>1052</v>
      </c>
      <c r="F56" s="47" t="s">
        <v>497</v>
      </c>
      <c r="G56" s="47" t="s">
        <v>510</v>
      </c>
      <c r="H56" s="47" t="s">
        <v>1056</v>
      </c>
      <c r="I56" s="95"/>
      <c r="J56" s="88">
        <f>IF(Revenue!C14=0,0,((Revenue!D14-Revenue!C14)/Revenue!C14))*100</f>
        <v>0</v>
      </c>
    </row>
    <row r="57" spans="1:10" ht="12.75">
      <c r="A57" s="46" t="s">
        <v>1046</v>
      </c>
      <c r="B57" s="47" t="s">
        <v>1048</v>
      </c>
      <c r="C57" s="47" t="s">
        <v>1029</v>
      </c>
      <c r="D57" s="47" t="s">
        <v>1050</v>
      </c>
      <c r="E57" s="47" t="s">
        <v>1053</v>
      </c>
      <c r="F57" s="47" t="s">
        <v>1055</v>
      </c>
      <c r="G57" s="47" t="s">
        <v>313</v>
      </c>
      <c r="H57" s="47" t="s">
        <v>1039</v>
      </c>
      <c r="I57" s="95"/>
      <c r="J57" s="49"/>
    </row>
    <row r="58" spans="1:10" ht="12.75">
      <c r="A58" s="34" t="s">
        <v>1057</v>
      </c>
      <c r="B58" s="35" t="s">
        <v>1060</v>
      </c>
      <c r="C58" s="35" t="s">
        <v>1062</v>
      </c>
      <c r="D58" s="35" t="s">
        <v>1064</v>
      </c>
      <c r="E58" s="35" t="s">
        <v>1066</v>
      </c>
      <c r="F58" s="35" t="s">
        <v>1068</v>
      </c>
      <c r="G58" s="35" t="s">
        <v>1071</v>
      </c>
      <c r="H58" s="35" t="s">
        <v>1073</v>
      </c>
      <c r="I58" s="40"/>
      <c r="J58" s="49"/>
    </row>
    <row r="59" spans="1:10" ht="12.75">
      <c r="A59" s="34" t="s">
        <v>1058</v>
      </c>
      <c r="B59" s="35" t="s">
        <v>1061</v>
      </c>
      <c r="C59" s="35" t="s">
        <v>1011</v>
      </c>
      <c r="D59" s="35" t="s">
        <v>756</v>
      </c>
      <c r="E59" s="35" t="s">
        <v>318</v>
      </c>
      <c r="F59" s="35" t="s">
        <v>1069</v>
      </c>
      <c r="G59" s="35" t="s">
        <v>752</v>
      </c>
      <c r="H59" s="35" t="s">
        <v>1074</v>
      </c>
      <c r="I59" s="40"/>
      <c r="J59" s="87">
        <f>IF(OtherRE!C26=0,0,((OtherRE!D26-OtherRE!C26)/OtherRE!C26))*100</f>
        <v>0</v>
      </c>
    </row>
    <row r="60" spans="1:10" ht="12.75">
      <c r="A60" s="34" t="s">
        <v>1059</v>
      </c>
      <c r="B60" s="35" t="s">
        <v>957</v>
      </c>
      <c r="C60" s="35" t="s">
        <v>1063</v>
      </c>
      <c r="D60" s="35" t="s">
        <v>1065</v>
      </c>
      <c r="E60" s="35" t="s">
        <v>1067</v>
      </c>
      <c r="F60" s="35" t="s">
        <v>1070</v>
      </c>
      <c r="G60" s="35" t="s">
        <v>1072</v>
      </c>
      <c r="H60" s="35" t="s">
        <v>1075</v>
      </c>
      <c r="I60" s="40"/>
      <c r="J60" s="49"/>
    </row>
    <row r="61" spans="1:10" ht="12.75">
      <c r="A61" s="46" t="s">
        <v>1076</v>
      </c>
      <c r="B61" s="47" t="s">
        <v>1079</v>
      </c>
      <c r="C61" s="47" t="s">
        <v>557</v>
      </c>
      <c r="D61" s="47" t="s">
        <v>463</v>
      </c>
      <c r="E61" s="47" t="s">
        <v>1086</v>
      </c>
      <c r="F61" s="47" t="s">
        <v>324</v>
      </c>
      <c r="G61" s="47" t="s">
        <v>535</v>
      </c>
      <c r="H61" s="47" t="s">
        <v>660</v>
      </c>
      <c r="I61" s="95"/>
      <c r="J61" s="49"/>
    </row>
    <row r="62" spans="1:10" ht="12.75">
      <c r="A62" s="46" t="s">
        <v>1077</v>
      </c>
      <c r="B62" s="47" t="s">
        <v>1080</v>
      </c>
      <c r="C62" s="47" t="s">
        <v>1082</v>
      </c>
      <c r="D62" s="47" t="s">
        <v>1084</v>
      </c>
      <c r="E62" s="47" t="s">
        <v>1087</v>
      </c>
      <c r="F62" s="47" t="s">
        <v>249</v>
      </c>
      <c r="G62" s="47" t="s">
        <v>275</v>
      </c>
      <c r="H62" s="47" t="s">
        <v>1091</v>
      </c>
      <c r="I62" s="95"/>
      <c r="J62" s="88">
        <f>IF((Revenue!C15+Operation!C14+Operation!C15)=0,0,(((Revenue!D15+Operation!D14+Operation!D15)-(Revenue!C15+Operation!C14+Operation!C15))/(Revenue!C15+Operation!C14+Operation!C15)))*100</f>
        <v>0</v>
      </c>
    </row>
    <row r="63" spans="1:10" ht="12.75">
      <c r="A63" s="46" t="s">
        <v>1078</v>
      </c>
      <c r="B63" s="47" t="s">
        <v>1081</v>
      </c>
      <c r="C63" s="47" t="s">
        <v>1083</v>
      </c>
      <c r="D63" s="47" t="s">
        <v>1085</v>
      </c>
      <c r="E63" s="47" t="s">
        <v>1088</v>
      </c>
      <c r="F63" s="47" t="s">
        <v>1089</v>
      </c>
      <c r="G63" s="47" t="s">
        <v>1090</v>
      </c>
      <c r="H63" s="47" t="s">
        <v>1092</v>
      </c>
      <c r="I63" s="95"/>
      <c r="J63" s="49"/>
    </row>
    <row r="64" spans="1:10" ht="12.75">
      <c r="A64" s="45" t="s">
        <v>382</v>
      </c>
      <c r="B64" s="45" t="s">
        <v>190</v>
      </c>
      <c r="C64" s="45" t="s">
        <v>190</v>
      </c>
      <c r="D64" s="45" t="s">
        <v>190</v>
      </c>
      <c r="E64" s="45" t="s">
        <v>190</v>
      </c>
      <c r="F64" s="45" t="s">
        <v>190</v>
      </c>
      <c r="G64" s="45" t="s">
        <v>190</v>
      </c>
      <c r="H64" s="45" t="s">
        <v>190</v>
      </c>
      <c r="I64" s="94"/>
      <c r="J64" s="33"/>
    </row>
    <row r="65" spans="1:10" ht="12.75">
      <c r="A65" s="34" t="s">
        <v>1093</v>
      </c>
      <c r="B65" s="35" t="s">
        <v>314</v>
      </c>
      <c r="C65" s="35" t="s">
        <v>943</v>
      </c>
      <c r="D65" s="35" t="s">
        <v>656</v>
      </c>
      <c r="E65" s="35" t="s">
        <v>534</v>
      </c>
      <c r="F65" s="35" t="s">
        <v>684</v>
      </c>
      <c r="G65" s="35" t="s">
        <v>473</v>
      </c>
      <c r="H65" s="35" t="s">
        <v>607</v>
      </c>
      <c r="I65" s="40"/>
      <c r="J65" s="35"/>
    </row>
    <row r="66" spans="1:10" ht="12.75">
      <c r="A66" s="34" t="s">
        <v>1094</v>
      </c>
      <c r="B66" s="35" t="s">
        <v>1096</v>
      </c>
      <c r="C66" s="35" t="s">
        <v>507</v>
      </c>
      <c r="D66" s="35" t="s">
        <v>274</v>
      </c>
      <c r="E66" s="35" t="s">
        <v>249</v>
      </c>
      <c r="F66" s="35" t="s">
        <v>827</v>
      </c>
      <c r="G66" s="35" t="s">
        <v>381</v>
      </c>
      <c r="H66" s="35" t="s">
        <v>387</v>
      </c>
      <c r="I66" s="40"/>
      <c r="J66" s="89">
        <f>IF('FRB Assets'!S47=0,0,(((OtherRE!H9/Revenue!D10)*(1-(Liabilities!H15/OtherRE!H9)))*((1+(Liabilities!H3/(NetWorth!D19-(Assets!H42+Assets!H43)))/(Assets!H3/Revenue!D10)-((OtherRE!H9/Revenue!D10)*(1-(Liabilities!H15/OtherRE!H9))*(1-(Liabilities!H3/(NetWorth!D19-(Assets!H42+Assets!H43)))))))))</f>
        <v>0</v>
      </c>
    </row>
    <row r="67" spans="1:10" ht="12.75">
      <c r="A67" s="34" t="s">
        <v>1095</v>
      </c>
      <c r="B67" s="35" t="s">
        <v>1097</v>
      </c>
      <c r="C67" s="35" t="s">
        <v>1011</v>
      </c>
      <c r="D67" s="35" t="s">
        <v>1040</v>
      </c>
      <c r="E67" s="35" t="s">
        <v>1011</v>
      </c>
      <c r="F67" s="35" t="s">
        <v>1098</v>
      </c>
      <c r="G67" s="35" t="s">
        <v>318</v>
      </c>
      <c r="H67" s="35" t="s">
        <v>1039</v>
      </c>
      <c r="I67" s="40"/>
      <c r="J67" s="35"/>
    </row>
    <row r="68" spans="1:10" ht="12.75">
      <c r="A68" s="46" t="s">
        <v>1099</v>
      </c>
      <c r="B68" s="47" t="s">
        <v>312</v>
      </c>
      <c r="C68" s="47" t="s">
        <v>272</v>
      </c>
      <c r="D68" s="47" t="s">
        <v>387</v>
      </c>
      <c r="E68" s="47" t="s">
        <v>335</v>
      </c>
      <c r="F68" s="47" t="s">
        <v>246</v>
      </c>
      <c r="G68" s="47" t="s">
        <v>339</v>
      </c>
      <c r="H68" s="47" t="s">
        <v>299</v>
      </c>
      <c r="I68" s="95"/>
      <c r="J68" s="49"/>
    </row>
    <row r="69" spans="1:10" ht="12.75">
      <c r="A69" s="46" t="s">
        <v>1100</v>
      </c>
      <c r="B69" s="47" t="s">
        <v>335</v>
      </c>
      <c r="C69" s="47" t="s">
        <v>625</v>
      </c>
      <c r="D69" s="47" t="s">
        <v>300</v>
      </c>
      <c r="E69" s="47" t="s">
        <v>229</v>
      </c>
      <c r="F69" s="47" t="s">
        <v>335</v>
      </c>
      <c r="G69" s="47" t="s">
        <v>252</v>
      </c>
      <c r="H69" s="47" t="s">
        <v>625</v>
      </c>
      <c r="I69" s="95"/>
      <c r="J69" s="82">
        <f>IF(Revenue!D15+Operation!D14+Operation!D15=0,0,(SUM(Liabilities!D11:D13)+Liabilities!H10)/((Revenue!D15+Operation!D14+Operation!D15)))</f>
        <v>0</v>
      </c>
    </row>
    <row r="70" spans="1:10" ht="12.75">
      <c r="A70" s="46" t="s">
        <v>1101</v>
      </c>
      <c r="B70" s="47" t="s">
        <v>368</v>
      </c>
      <c r="C70" s="47" t="s">
        <v>380</v>
      </c>
      <c r="D70" s="47" t="s">
        <v>489</v>
      </c>
      <c r="E70" s="47" t="s">
        <v>235</v>
      </c>
      <c r="F70" s="47" t="s">
        <v>684</v>
      </c>
      <c r="G70" s="47" t="s">
        <v>270</v>
      </c>
      <c r="H70" s="47" t="s">
        <v>368</v>
      </c>
      <c r="I70" s="95"/>
      <c r="J70" s="49"/>
    </row>
    <row r="71" spans="1:10" ht="12.75">
      <c r="A71" s="34" t="s">
        <v>559</v>
      </c>
      <c r="B71" s="35" t="s">
        <v>1102</v>
      </c>
      <c r="C71" s="35" t="s">
        <v>1103</v>
      </c>
      <c r="D71" s="35" t="s">
        <v>1104</v>
      </c>
      <c r="E71" s="35" t="s">
        <v>1105</v>
      </c>
      <c r="F71" s="35" t="s">
        <v>1106</v>
      </c>
      <c r="G71" s="35" t="s">
        <v>1107</v>
      </c>
      <c r="H71" s="35" t="s">
        <v>1108</v>
      </c>
      <c r="I71" s="40"/>
      <c r="J71" s="86">
        <f>Revenue!$D$10</f>
        <v>0</v>
      </c>
    </row>
    <row r="72" spans="1:10" ht="12.75">
      <c r="A72" s="34" t="s">
        <v>567</v>
      </c>
      <c r="B72" s="35" t="s">
        <v>1109</v>
      </c>
      <c r="C72" s="35" t="s">
        <v>1110</v>
      </c>
      <c r="D72" s="35" t="s">
        <v>1111</v>
      </c>
      <c r="E72" s="35" t="s">
        <v>1112</v>
      </c>
      <c r="F72" s="35" t="s">
        <v>1113</v>
      </c>
      <c r="G72" s="35" t="s">
        <v>1114</v>
      </c>
      <c r="H72" s="35" t="s">
        <v>1115</v>
      </c>
      <c r="I72" s="40"/>
      <c r="J72" s="86">
        <f>Assets!$H$3</f>
        <v>0</v>
      </c>
    </row>
    <row r="77" ht="12.75" customHeight="1"/>
    <row r="78" ht="12.75" customHeight="1"/>
    <row r="79" ht="12.75" customHeight="1"/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70" r:id="rId1"/>
  <headerFooter alignWithMargins="0">
    <oddFooter>&amp;L&amp;A&amp;RRMA - The Risk Management Association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76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A1" sqref="A1:F1"/>
    </sheetView>
  </sheetViews>
  <sheetFormatPr defaultColWidth="8.00390625" defaultRowHeight="12.75" customHeight="1"/>
  <cols>
    <col min="1" max="1" width="57.7109375" style="31" customWidth="1"/>
    <col min="2" max="4" width="15.28125" style="31" customWidth="1"/>
    <col min="5" max="5" width="17.00390625" style="31" customWidth="1"/>
    <col min="6" max="6" width="18.28125" style="31" customWidth="1"/>
    <col min="7" max="7" width="1.7109375" style="39" customWidth="1"/>
    <col min="8" max="8" width="17.421875" style="31" customWidth="1"/>
    <col min="9" max="16384" width="8.00390625" style="31" customWidth="1"/>
  </cols>
  <sheetData>
    <row r="1" spans="1:8" ht="12.75">
      <c r="A1" s="121" t="s">
        <v>179</v>
      </c>
      <c r="B1" s="122"/>
      <c r="C1" s="122"/>
      <c r="D1" s="122"/>
      <c r="E1" s="122"/>
      <c r="F1" s="122"/>
      <c r="G1" s="92"/>
      <c r="H1" s="44" t="s">
        <v>94</v>
      </c>
    </row>
    <row r="2" spans="1:7" ht="12.75">
      <c r="A2" s="121" t="s">
        <v>180</v>
      </c>
      <c r="B2" s="122"/>
      <c r="C2" s="122"/>
      <c r="D2" s="122"/>
      <c r="E2" s="122"/>
      <c r="F2" s="122"/>
      <c r="G2" s="92"/>
    </row>
    <row r="3" spans="1:7" ht="12.75">
      <c r="A3" s="121" t="s">
        <v>181</v>
      </c>
      <c r="B3" s="122"/>
      <c r="C3" s="122"/>
      <c r="D3" s="122"/>
      <c r="E3" s="122"/>
      <c r="F3" s="122"/>
      <c r="G3" s="92"/>
    </row>
    <row r="5" spans="2:8" ht="12.75">
      <c r="B5" s="32" t="s">
        <v>575</v>
      </c>
      <c r="C5" s="32" t="s">
        <v>576</v>
      </c>
      <c r="D5" s="32" t="s">
        <v>577</v>
      </c>
      <c r="E5" s="32" t="s">
        <v>578</v>
      </c>
      <c r="F5" s="32" t="s">
        <v>579</v>
      </c>
      <c r="G5" s="93"/>
      <c r="H5" s="32"/>
    </row>
    <row r="6" spans="1:8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94"/>
      <c r="H6" s="33"/>
    </row>
    <row r="7" spans="1:8" ht="12.75">
      <c r="A7" s="34" t="s">
        <v>191</v>
      </c>
      <c r="B7" s="35" t="s">
        <v>204</v>
      </c>
      <c r="C7" s="35" t="s">
        <v>206</v>
      </c>
      <c r="D7" s="35" t="s">
        <v>711</v>
      </c>
      <c r="E7" s="35" t="s">
        <v>198</v>
      </c>
      <c r="F7" s="35" t="s">
        <v>195</v>
      </c>
      <c r="G7" s="40"/>
      <c r="H7" s="35"/>
    </row>
    <row r="8" spans="1:8" ht="12.75">
      <c r="A8" s="34" t="s">
        <v>196</v>
      </c>
      <c r="B8" s="35" t="s">
        <v>1116</v>
      </c>
      <c r="C8" s="35" t="s">
        <v>211</v>
      </c>
      <c r="D8" s="35" t="s">
        <v>581</v>
      </c>
      <c r="E8" s="35" t="s">
        <v>206</v>
      </c>
      <c r="F8" s="35" t="s">
        <v>206</v>
      </c>
      <c r="G8" s="40"/>
      <c r="H8" s="35"/>
    </row>
    <row r="9" spans="1:8" ht="12.75">
      <c r="A9" s="34" t="s">
        <v>200</v>
      </c>
      <c r="B9" s="35" t="s">
        <v>862</v>
      </c>
      <c r="C9" s="35" t="s">
        <v>711</v>
      </c>
      <c r="D9" s="35" t="s">
        <v>583</v>
      </c>
      <c r="E9" s="35" t="s">
        <v>583</v>
      </c>
      <c r="F9" s="35" t="s">
        <v>211</v>
      </c>
      <c r="G9" s="40"/>
      <c r="H9" s="35"/>
    </row>
    <row r="10" spans="1:8" ht="12.75">
      <c r="A10" s="34" t="s">
        <v>205</v>
      </c>
      <c r="B10" s="35" t="s">
        <v>1117</v>
      </c>
      <c r="C10" s="35" t="s">
        <v>1118</v>
      </c>
      <c r="D10" s="35" t="s">
        <v>582</v>
      </c>
      <c r="E10" s="35" t="s">
        <v>580</v>
      </c>
      <c r="F10" s="35" t="s">
        <v>859</v>
      </c>
      <c r="G10" s="40"/>
      <c r="H10" s="35"/>
    </row>
    <row r="11" spans="1:8" ht="12.75">
      <c r="A11" s="34" t="s">
        <v>208</v>
      </c>
      <c r="B11" s="35" t="s">
        <v>860</v>
      </c>
      <c r="C11" s="35" t="s">
        <v>217</v>
      </c>
      <c r="D11" s="35" t="s">
        <v>587</v>
      </c>
      <c r="E11" s="35" t="s">
        <v>1119</v>
      </c>
      <c r="F11" s="35" t="s">
        <v>860</v>
      </c>
      <c r="G11" s="40"/>
      <c r="H11" s="35"/>
    </row>
    <row r="12" spans="1:8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861</v>
      </c>
      <c r="G12" s="40"/>
      <c r="H12" s="35"/>
    </row>
    <row r="13" spans="1:8" ht="12.75">
      <c r="A13" s="34" t="s">
        <v>214</v>
      </c>
      <c r="B13" s="35" t="s">
        <v>1120</v>
      </c>
      <c r="C13" s="35" t="s">
        <v>1121</v>
      </c>
      <c r="D13" s="35" t="s">
        <v>1122</v>
      </c>
      <c r="E13" s="35" t="s">
        <v>1123</v>
      </c>
      <c r="F13" s="35" t="s">
        <v>864</v>
      </c>
      <c r="G13" s="40"/>
      <c r="H13" s="35"/>
    </row>
    <row r="14" spans="1:8" ht="12.75">
      <c r="A14" s="45" t="s">
        <v>865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94"/>
      <c r="H14" s="33"/>
    </row>
    <row r="15" spans="1:8" ht="12.75">
      <c r="A15" s="34" t="s">
        <v>866</v>
      </c>
      <c r="B15" s="35" t="s">
        <v>1124</v>
      </c>
      <c r="C15" s="35" t="s">
        <v>1127</v>
      </c>
      <c r="D15" s="35" t="s">
        <v>884</v>
      </c>
      <c r="E15" s="35" t="s">
        <v>1127</v>
      </c>
      <c r="F15" s="35" t="s">
        <v>885</v>
      </c>
      <c r="G15" s="40"/>
      <c r="H15" s="35"/>
    </row>
    <row r="16" spans="1:8" ht="12.75">
      <c r="A16" s="34" t="s">
        <v>867</v>
      </c>
      <c r="B16" s="35" t="s">
        <v>1125</v>
      </c>
      <c r="C16" s="35" t="s">
        <v>1128</v>
      </c>
      <c r="D16" s="35" t="s">
        <v>1130</v>
      </c>
      <c r="E16" s="35" t="s">
        <v>1132</v>
      </c>
      <c r="F16" s="35" t="s">
        <v>887</v>
      </c>
      <c r="G16" s="40"/>
      <c r="H16" s="35"/>
    </row>
    <row r="17" spans="1:8" ht="12.75">
      <c r="A17" s="34" t="s">
        <v>868</v>
      </c>
      <c r="B17" s="35" t="s">
        <v>1126</v>
      </c>
      <c r="C17" s="35" t="s">
        <v>1129</v>
      </c>
      <c r="D17" s="35" t="s">
        <v>1131</v>
      </c>
      <c r="E17" s="35" t="s">
        <v>1133</v>
      </c>
      <c r="F17" s="35" t="s">
        <v>888</v>
      </c>
      <c r="G17" s="40"/>
      <c r="H17" s="35"/>
    </row>
    <row r="18" spans="1:8" ht="12.75">
      <c r="A18" s="46" t="s">
        <v>889</v>
      </c>
      <c r="B18" s="47" t="s">
        <v>1134</v>
      </c>
      <c r="C18" s="47" t="s">
        <v>1137</v>
      </c>
      <c r="D18" s="47" t="s">
        <v>1140</v>
      </c>
      <c r="E18" s="47" t="s">
        <v>1143</v>
      </c>
      <c r="F18" s="47" t="s">
        <v>910</v>
      </c>
      <c r="G18" s="95"/>
      <c r="H18" s="41"/>
    </row>
    <row r="19" spans="1:8" ht="12.75">
      <c r="A19" s="46" t="s">
        <v>890</v>
      </c>
      <c r="B19" s="47" t="s">
        <v>1135</v>
      </c>
      <c r="C19" s="47" t="s">
        <v>1138</v>
      </c>
      <c r="D19" s="47" t="s">
        <v>1141</v>
      </c>
      <c r="E19" s="47" t="s">
        <v>1144</v>
      </c>
      <c r="F19" s="47" t="s">
        <v>911</v>
      </c>
      <c r="G19" s="95"/>
      <c r="H19" s="41"/>
    </row>
    <row r="20" spans="1:8" ht="12.75">
      <c r="A20" s="46" t="s">
        <v>891</v>
      </c>
      <c r="B20" s="47" t="s">
        <v>1136</v>
      </c>
      <c r="C20" s="47" t="s">
        <v>1139</v>
      </c>
      <c r="D20" s="47" t="s">
        <v>1142</v>
      </c>
      <c r="E20" s="47" t="s">
        <v>1145</v>
      </c>
      <c r="F20" s="47" t="s">
        <v>912</v>
      </c>
      <c r="G20" s="95"/>
      <c r="H20" s="41"/>
    </row>
    <row r="21" spans="1:8" ht="12.75">
      <c r="A21" s="45" t="s">
        <v>913</v>
      </c>
      <c r="B21" s="45" t="s">
        <v>190</v>
      </c>
      <c r="C21" s="45" t="s">
        <v>190</v>
      </c>
      <c r="D21" s="45" t="s">
        <v>190</v>
      </c>
      <c r="E21" s="45" t="s">
        <v>190</v>
      </c>
      <c r="F21" s="45" t="s">
        <v>190</v>
      </c>
      <c r="G21" s="94"/>
      <c r="H21" s="33"/>
    </row>
    <row r="22" spans="1:8" ht="12.75">
      <c r="A22" s="34" t="s">
        <v>914</v>
      </c>
      <c r="B22" s="35" t="s">
        <v>1146</v>
      </c>
      <c r="C22" s="35" t="s">
        <v>347</v>
      </c>
      <c r="D22" s="35" t="s">
        <v>999</v>
      </c>
      <c r="E22" s="35" t="s">
        <v>1150</v>
      </c>
      <c r="F22" s="35" t="s">
        <v>927</v>
      </c>
      <c r="G22" s="40"/>
      <c r="H22" s="40"/>
    </row>
    <row r="23" spans="1:8" ht="12.75">
      <c r="A23" s="34" t="s">
        <v>915</v>
      </c>
      <c r="B23" s="35" t="s">
        <v>1147</v>
      </c>
      <c r="C23" s="35" t="s">
        <v>1148</v>
      </c>
      <c r="D23" s="35" t="s">
        <v>1149</v>
      </c>
      <c r="E23" s="35" t="s">
        <v>1151</v>
      </c>
      <c r="F23" s="35" t="s">
        <v>930</v>
      </c>
      <c r="G23" s="40"/>
      <c r="H23" s="40"/>
    </row>
    <row r="24" spans="1:8" ht="12.75">
      <c r="A24" s="34" t="s">
        <v>916</v>
      </c>
      <c r="B24" s="35" t="s">
        <v>683</v>
      </c>
      <c r="C24" s="35" t="s">
        <v>234</v>
      </c>
      <c r="D24" s="35" t="s">
        <v>225</v>
      </c>
      <c r="E24" s="35" t="s">
        <v>325</v>
      </c>
      <c r="F24" s="35" t="s">
        <v>237</v>
      </c>
      <c r="G24" s="40"/>
      <c r="H24" s="40"/>
    </row>
    <row r="25" spans="1:8" ht="12.75">
      <c r="A25" s="46" t="s">
        <v>931</v>
      </c>
      <c r="B25" s="47" t="s">
        <v>514</v>
      </c>
      <c r="C25" s="47" t="s">
        <v>1153</v>
      </c>
      <c r="D25" s="47" t="s">
        <v>833</v>
      </c>
      <c r="E25" s="47" t="s">
        <v>464</v>
      </c>
      <c r="F25" s="47" t="s">
        <v>658</v>
      </c>
      <c r="G25" s="95"/>
      <c r="H25" s="41"/>
    </row>
    <row r="26" spans="1:8" ht="12.75">
      <c r="A26" s="46" t="s">
        <v>932</v>
      </c>
      <c r="B26" s="47" t="s">
        <v>1152</v>
      </c>
      <c r="C26" s="47" t="s">
        <v>1154</v>
      </c>
      <c r="D26" s="47" t="s">
        <v>1155</v>
      </c>
      <c r="E26" s="47" t="s">
        <v>1156</v>
      </c>
      <c r="F26" s="47" t="s">
        <v>939</v>
      </c>
      <c r="G26" s="95"/>
      <c r="H26" s="41"/>
    </row>
    <row r="27" spans="1:8" ht="12.75">
      <c r="A27" s="46" t="s">
        <v>933</v>
      </c>
      <c r="B27" s="47" t="s">
        <v>497</v>
      </c>
      <c r="C27" s="47" t="s">
        <v>336</v>
      </c>
      <c r="D27" s="47" t="s">
        <v>247</v>
      </c>
      <c r="E27" s="47" t="s">
        <v>232</v>
      </c>
      <c r="F27" s="47" t="s">
        <v>389</v>
      </c>
      <c r="G27" s="95"/>
      <c r="H27" s="41"/>
    </row>
    <row r="28" spans="1:8" ht="12.75">
      <c r="A28" s="34" t="s">
        <v>940</v>
      </c>
      <c r="B28" s="35" t="s">
        <v>665</v>
      </c>
      <c r="C28" s="35" t="s">
        <v>1158</v>
      </c>
      <c r="D28" s="35" t="s">
        <v>305</v>
      </c>
      <c r="E28" s="35" t="s">
        <v>1160</v>
      </c>
      <c r="F28" s="35" t="s">
        <v>241</v>
      </c>
      <c r="G28" s="40"/>
      <c r="H28" s="40"/>
    </row>
    <row r="29" spans="1:8" ht="12.75">
      <c r="A29" s="34" t="s">
        <v>941</v>
      </c>
      <c r="B29" s="35" t="s">
        <v>1157</v>
      </c>
      <c r="C29" s="35" t="s">
        <v>1159</v>
      </c>
      <c r="D29" s="35" t="s">
        <v>1155</v>
      </c>
      <c r="E29" s="35" t="s">
        <v>1161</v>
      </c>
      <c r="F29" s="35" t="s">
        <v>948</v>
      </c>
      <c r="G29" s="40"/>
      <c r="H29" s="40"/>
    </row>
    <row r="30" spans="1:8" ht="12.75">
      <c r="A30" s="34" t="s">
        <v>942</v>
      </c>
      <c r="B30" s="35" t="s">
        <v>303</v>
      </c>
      <c r="C30" s="35" t="s">
        <v>497</v>
      </c>
      <c r="D30" s="35" t="s">
        <v>275</v>
      </c>
      <c r="E30" s="35" t="s">
        <v>671</v>
      </c>
      <c r="F30" s="35" t="s">
        <v>461</v>
      </c>
      <c r="G30" s="40"/>
      <c r="H30" s="40"/>
    </row>
    <row r="31" spans="1:8" ht="12.75">
      <c r="A31" s="46" t="s">
        <v>949</v>
      </c>
      <c r="B31" s="47" t="s">
        <v>236</v>
      </c>
      <c r="C31" s="47" t="s">
        <v>236</v>
      </c>
      <c r="D31" s="47" t="s">
        <v>293</v>
      </c>
      <c r="E31" s="47" t="s">
        <v>309</v>
      </c>
      <c r="F31" s="47" t="s">
        <v>282</v>
      </c>
      <c r="G31" s="95"/>
      <c r="H31" s="41"/>
    </row>
    <row r="32" spans="1:8" ht="12.75">
      <c r="A32" s="46" t="s">
        <v>950</v>
      </c>
      <c r="B32" s="47" t="s">
        <v>1162</v>
      </c>
      <c r="C32" s="47" t="s">
        <v>1163</v>
      </c>
      <c r="D32" s="47" t="s">
        <v>1165</v>
      </c>
      <c r="E32" s="47" t="s">
        <v>1166</v>
      </c>
      <c r="F32" s="47" t="s">
        <v>958</v>
      </c>
      <c r="G32" s="95"/>
      <c r="H32" s="41"/>
    </row>
    <row r="33" spans="1:8" ht="12.75">
      <c r="A33" s="46" t="s">
        <v>951</v>
      </c>
      <c r="B33" s="47" t="s">
        <v>959</v>
      </c>
      <c r="C33" s="47" t="s">
        <v>1164</v>
      </c>
      <c r="D33" s="47" t="s">
        <v>1088</v>
      </c>
      <c r="E33" s="47" t="s">
        <v>959</v>
      </c>
      <c r="F33" s="47" t="s">
        <v>959</v>
      </c>
      <c r="G33" s="95"/>
      <c r="H33" s="41"/>
    </row>
    <row r="34" spans="1:8" ht="12.75">
      <c r="A34" s="34" t="s">
        <v>960</v>
      </c>
      <c r="B34" s="35" t="s">
        <v>277</v>
      </c>
      <c r="C34" s="35" t="s">
        <v>523</v>
      </c>
      <c r="D34" s="35" t="s">
        <v>251</v>
      </c>
      <c r="E34" s="35" t="s">
        <v>476</v>
      </c>
      <c r="F34" s="35" t="s">
        <v>380</v>
      </c>
      <c r="G34" s="40"/>
      <c r="H34" s="40"/>
    </row>
    <row r="35" spans="1:8" ht="12.75">
      <c r="A35" s="34" t="s">
        <v>961</v>
      </c>
      <c r="B35" s="35" t="s">
        <v>1167</v>
      </c>
      <c r="C35" s="35" t="s">
        <v>1168</v>
      </c>
      <c r="D35" s="35" t="s">
        <v>1169</v>
      </c>
      <c r="E35" s="35" t="s">
        <v>1170</v>
      </c>
      <c r="F35" s="35" t="s">
        <v>969</v>
      </c>
      <c r="G35" s="40"/>
      <c r="H35" s="40"/>
    </row>
    <row r="36" spans="1:8" ht="12.75">
      <c r="A36" s="34" t="s">
        <v>962</v>
      </c>
      <c r="B36" s="35" t="s">
        <v>387</v>
      </c>
      <c r="C36" s="35" t="s">
        <v>336</v>
      </c>
      <c r="D36" s="35" t="s">
        <v>373</v>
      </c>
      <c r="E36" s="35" t="s">
        <v>274</v>
      </c>
      <c r="F36" s="35" t="s">
        <v>272</v>
      </c>
      <c r="G36" s="40"/>
      <c r="H36" s="40"/>
    </row>
    <row r="37" spans="1:8" ht="12.75">
      <c r="A37" s="46" t="s">
        <v>970</v>
      </c>
      <c r="B37" s="47" t="s">
        <v>514</v>
      </c>
      <c r="C37" s="47" t="s">
        <v>1047</v>
      </c>
      <c r="D37" s="47" t="s">
        <v>1173</v>
      </c>
      <c r="E37" s="47" t="s">
        <v>719</v>
      </c>
      <c r="F37" s="47" t="s">
        <v>748</v>
      </c>
      <c r="G37" s="95"/>
      <c r="H37" s="41"/>
    </row>
    <row r="38" spans="1:8" ht="12.75">
      <c r="A38" s="46" t="s">
        <v>971</v>
      </c>
      <c r="B38" s="47" t="s">
        <v>1171</v>
      </c>
      <c r="C38" s="47" t="s">
        <v>1172</v>
      </c>
      <c r="D38" s="47" t="s">
        <v>1174</v>
      </c>
      <c r="E38" s="47" t="s">
        <v>1175</v>
      </c>
      <c r="F38" s="47" t="s">
        <v>980</v>
      </c>
      <c r="G38" s="95"/>
      <c r="H38" s="41"/>
    </row>
    <row r="39" spans="1:8" ht="12.75">
      <c r="A39" s="46" t="s">
        <v>972</v>
      </c>
      <c r="B39" s="47" t="s">
        <v>461</v>
      </c>
      <c r="C39" s="47" t="s">
        <v>275</v>
      </c>
      <c r="D39" s="47" t="s">
        <v>271</v>
      </c>
      <c r="E39" s="47" t="s">
        <v>228</v>
      </c>
      <c r="F39" s="47" t="s">
        <v>388</v>
      </c>
      <c r="G39" s="95"/>
      <c r="H39" s="41"/>
    </row>
    <row r="40" spans="1:8" ht="12.75">
      <c r="A40" s="34" t="s">
        <v>981</v>
      </c>
      <c r="B40" s="35" t="s">
        <v>329</v>
      </c>
      <c r="C40" s="35" t="s">
        <v>224</v>
      </c>
      <c r="D40" s="35" t="s">
        <v>1086</v>
      </c>
      <c r="E40" s="35" t="s">
        <v>717</v>
      </c>
      <c r="F40" s="35" t="s">
        <v>738</v>
      </c>
      <c r="G40" s="40"/>
      <c r="H40" s="49"/>
    </row>
    <row r="41" spans="1:8" ht="12.75">
      <c r="A41" s="34" t="s">
        <v>982</v>
      </c>
      <c r="B41" s="35" t="s">
        <v>1176</v>
      </c>
      <c r="C41" s="35" t="s">
        <v>1178</v>
      </c>
      <c r="D41" s="35" t="s">
        <v>1179</v>
      </c>
      <c r="E41" s="35" t="s">
        <v>1181</v>
      </c>
      <c r="F41" s="35" t="s">
        <v>994</v>
      </c>
      <c r="G41" s="40"/>
      <c r="H41" s="87">
        <f>+'IDP Assets'!J41</f>
        <v>0</v>
      </c>
    </row>
    <row r="42" spans="1:8" ht="12.75">
      <c r="A42" s="34" t="s">
        <v>983</v>
      </c>
      <c r="B42" s="35" t="s">
        <v>1177</v>
      </c>
      <c r="C42" s="35" t="s">
        <v>1089</v>
      </c>
      <c r="D42" s="35" t="s">
        <v>1180</v>
      </c>
      <c r="E42" s="35" t="s">
        <v>1182</v>
      </c>
      <c r="F42" s="35" t="s">
        <v>995</v>
      </c>
      <c r="G42" s="40"/>
      <c r="H42" s="49"/>
    </row>
    <row r="43" spans="1:8" ht="12.75">
      <c r="A43" s="46" t="s">
        <v>996</v>
      </c>
      <c r="B43" s="47" t="s">
        <v>1183</v>
      </c>
      <c r="C43" s="47" t="s">
        <v>1185</v>
      </c>
      <c r="D43" s="47" t="s">
        <v>1183</v>
      </c>
      <c r="E43" s="47" t="s">
        <v>988</v>
      </c>
      <c r="F43" s="47" t="s">
        <v>1010</v>
      </c>
      <c r="G43" s="95"/>
      <c r="H43" s="49"/>
    </row>
    <row r="44" spans="1:8" ht="12.75">
      <c r="A44" s="46" t="s">
        <v>997</v>
      </c>
      <c r="B44" s="47" t="s">
        <v>473</v>
      </c>
      <c r="C44" s="47" t="s">
        <v>594</v>
      </c>
      <c r="D44" s="47" t="s">
        <v>227</v>
      </c>
      <c r="E44" s="47" t="s">
        <v>386</v>
      </c>
      <c r="F44" s="47" t="s">
        <v>489</v>
      </c>
      <c r="G44" s="95"/>
      <c r="H44" s="88">
        <f>+'IDP Assets'!J44</f>
        <v>0</v>
      </c>
    </row>
    <row r="45" spans="1:8" ht="12.75">
      <c r="A45" s="46" t="s">
        <v>998</v>
      </c>
      <c r="B45" s="47" t="s">
        <v>1184</v>
      </c>
      <c r="C45" s="47" t="s">
        <v>1186</v>
      </c>
      <c r="D45" s="47" t="s">
        <v>1187</v>
      </c>
      <c r="E45" s="47" t="s">
        <v>1053</v>
      </c>
      <c r="F45" s="47" t="s">
        <v>1011</v>
      </c>
      <c r="G45" s="95"/>
      <c r="H45" s="49"/>
    </row>
    <row r="46" spans="1:8" ht="12.75">
      <c r="A46" s="34" t="s">
        <v>1012</v>
      </c>
      <c r="B46" s="35" t="s">
        <v>1158</v>
      </c>
      <c r="C46" s="35" t="s">
        <v>1189</v>
      </c>
      <c r="D46" s="35" t="s">
        <v>1004</v>
      </c>
      <c r="E46" s="35" t="s">
        <v>233</v>
      </c>
      <c r="F46" s="35" t="s">
        <v>663</v>
      </c>
      <c r="G46" s="40"/>
      <c r="H46" s="49"/>
    </row>
    <row r="47" spans="1:8" ht="12.75">
      <c r="A47" s="34" t="s">
        <v>1013</v>
      </c>
      <c r="B47" s="35" t="s">
        <v>535</v>
      </c>
      <c r="C47" s="35" t="s">
        <v>297</v>
      </c>
      <c r="D47" s="35" t="s">
        <v>341</v>
      </c>
      <c r="E47" s="35" t="s">
        <v>303</v>
      </c>
      <c r="F47" s="35" t="s">
        <v>229</v>
      </c>
      <c r="G47" s="40"/>
      <c r="H47" s="87">
        <f>+'IDP Assets'!J47</f>
        <v>0</v>
      </c>
    </row>
    <row r="48" spans="1:8" ht="12.75">
      <c r="A48" s="34" t="s">
        <v>1014</v>
      </c>
      <c r="B48" s="35" t="s">
        <v>1188</v>
      </c>
      <c r="C48" s="35" t="s">
        <v>813</v>
      </c>
      <c r="D48" s="35" t="s">
        <v>1190</v>
      </c>
      <c r="E48" s="35" t="s">
        <v>1191</v>
      </c>
      <c r="F48" s="35" t="s">
        <v>1021</v>
      </c>
      <c r="G48" s="40"/>
      <c r="H48" s="49"/>
    </row>
    <row r="49" spans="1:8" ht="12.75">
      <c r="A49" s="46" t="s">
        <v>1022</v>
      </c>
      <c r="B49" s="47" t="s">
        <v>1192</v>
      </c>
      <c r="C49" s="47" t="s">
        <v>469</v>
      </c>
      <c r="D49" s="47" t="s">
        <v>258</v>
      </c>
      <c r="E49" s="47" t="s">
        <v>1195</v>
      </c>
      <c r="F49" s="47" t="s">
        <v>1032</v>
      </c>
      <c r="G49" s="95"/>
      <c r="H49" s="49"/>
    </row>
    <row r="50" spans="1:8" ht="12.75">
      <c r="A50" s="46" t="s">
        <v>1023</v>
      </c>
      <c r="B50" s="47" t="s">
        <v>1193</v>
      </c>
      <c r="C50" s="47" t="s">
        <v>549</v>
      </c>
      <c r="D50" s="47" t="s">
        <v>1194</v>
      </c>
      <c r="E50" s="47" t="s">
        <v>1196</v>
      </c>
      <c r="F50" s="47" t="s">
        <v>672</v>
      </c>
      <c r="G50" s="95"/>
      <c r="H50" s="88">
        <f>+'IDP Assets'!J50</f>
        <v>0</v>
      </c>
    </row>
    <row r="51" spans="1:8" ht="12.75">
      <c r="A51" s="46" t="s">
        <v>1024</v>
      </c>
      <c r="B51" s="47" t="s">
        <v>944</v>
      </c>
      <c r="C51" s="47" t="s">
        <v>758</v>
      </c>
      <c r="D51" s="47" t="s">
        <v>827</v>
      </c>
      <c r="E51" s="47" t="s">
        <v>1197</v>
      </c>
      <c r="F51" s="47" t="s">
        <v>1033</v>
      </c>
      <c r="G51" s="95"/>
      <c r="H51" s="49"/>
    </row>
    <row r="52" spans="1:8" ht="12.75">
      <c r="A52" s="34" t="s">
        <v>1034</v>
      </c>
      <c r="B52" s="35" t="s">
        <v>1198</v>
      </c>
      <c r="C52" s="35" t="s">
        <v>1199</v>
      </c>
      <c r="D52" s="35" t="s">
        <v>1201</v>
      </c>
      <c r="E52" s="35" t="s">
        <v>1203</v>
      </c>
      <c r="F52" s="35" t="s">
        <v>290</v>
      </c>
      <c r="G52" s="40"/>
      <c r="H52" s="49"/>
    </row>
    <row r="53" spans="1:8" ht="12.75">
      <c r="A53" s="34" t="s">
        <v>1035</v>
      </c>
      <c r="B53" s="35" t="s">
        <v>594</v>
      </c>
      <c r="C53" s="35" t="s">
        <v>273</v>
      </c>
      <c r="D53" s="35" t="s">
        <v>530</v>
      </c>
      <c r="E53" s="35" t="s">
        <v>249</v>
      </c>
      <c r="F53" s="35" t="s">
        <v>339</v>
      </c>
      <c r="G53" s="40"/>
      <c r="H53" s="87">
        <f>+'IDP Assets'!J53</f>
        <v>0</v>
      </c>
    </row>
    <row r="54" spans="1:8" ht="12.75">
      <c r="A54" s="34" t="s">
        <v>1036</v>
      </c>
      <c r="B54" s="35" t="s">
        <v>1090</v>
      </c>
      <c r="C54" s="35" t="s">
        <v>1200</v>
      </c>
      <c r="D54" s="35" t="s">
        <v>1202</v>
      </c>
      <c r="E54" s="35" t="s">
        <v>1204</v>
      </c>
      <c r="F54" s="35" t="s">
        <v>1043</v>
      </c>
      <c r="G54" s="40"/>
      <c r="H54" s="49"/>
    </row>
    <row r="55" spans="1:8" ht="12.75">
      <c r="A55" s="46" t="s">
        <v>1044</v>
      </c>
      <c r="B55" s="47" t="s">
        <v>1205</v>
      </c>
      <c r="C55" s="47" t="s">
        <v>225</v>
      </c>
      <c r="D55" s="47" t="s">
        <v>622</v>
      </c>
      <c r="E55" s="47" t="s">
        <v>281</v>
      </c>
      <c r="F55" s="47" t="s">
        <v>943</v>
      </c>
      <c r="G55" s="95"/>
      <c r="H55" s="49"/>
    </row>
    <row r="56" spans="1:8" ht="12.75">
      <c r="A56" s="46" t="s">
        <v>1045</v>
      </c>
      <c r="B56" s="47" t="s">
        <v>1206</v>
      </c>
      <c r="C56" s="47" t="s">
        <v>1207</v>
      </c>
      <c r="D56" s="47" t="s">
        <v>1209</v>
      </c>
      <c r="E56" s="47" t="s">
        <v>1210</v>
      </c>
      <c r="F56" s="47" t="s">
        <v>1056</v>
      </c>
      <c r="G56" s="95"/>
      <c r="H56" s="88">
        <f>+'IDP Assets'!J56</f>
        <v>0</v>
      </c>
    </row>
    <row r="57" spans="1:8" ht="12.75">
      <c r="A57" s="46" t="s">
        <v>1046</v>
      </c>
      <c r="B57" s="47" t="s">
        <v>956</v>
      </c>
      <c r="C57" s="47" t="s">
        <v>1208</v>
      </c>
      <c r="D57" s="47" t="s">
        <v>1021</v>
      </c>
      <c r="E57" s="47" t="s">
        <v>1041</v>
      </c>
      <c r="F57" s="47" t="s">
        <v>1039</v>
      </c>
      <c r="G57" s="95"/>
      <c r="H57" s="49"/>
    </row>
    <row r="58" spans="1:8" ht="12.75">
      <c r="A58" s="34" t="s">
        <v>1057</v>
      </c>
      <c r="B58" s="35" t="s">
        <v>1211</v>
      </c>
      <c r="C58" s="35" t="s">
        <v>1213</v>
      </c>
      <c r="D58" s="35" t="s">
        <v>1215</v>
      </c>
      <c r="E58" s="35" t="s">
        <v>1217</v>
      </c>
      <c r="F58" s="35" t="s">
        <v>1073</v>
      </c>
      <c r="G58" s="40"/>
      <c r="H58" s="49"/>
    </row>
    <row r="59" spans="1:8" ht="12.75">
      <c r="A59" s="34" t="s">
        <v>1058</v>
      </c>
      <c r="B59" s="35" t="s">
        <v>257</v>
      </c>
      <c r="C59" s="35" t="s">
        <v>832</v>
      </c>
      <c r="D59" s="35" t="s">
        <v>283</v>
      </c>
      <c r="E59" s="35" t="s">
        <v>1218</v>
      </c>
      <c r="F59" s="35" t="s">
        <v>1074</v>
      </c>
      <c r="G59" s="40"/>
      <c r="H59" s="87">
        <f>+'IDP Assets'!J59</f>
        <v>0</v>
      </c>
    </row>
    <row r="60" spans="1:8" ht="12.75">
      <c r="A60" s="34" t="s">
        <v>1059</v>
      </c>
      <c r="B60" s="35" t="s">
        <v>1212</v>
      </c>
      <c r="C60" s="35" t="s">
        <v>1214</v>
      </c>
      <c r="D60" s="35" t="s">
        <v>1216</v>
      </c>
      <c r="E60" s="35" t="s">
        <v>1219</v>
      </c>
      <c r="F60" s="35" t="s">
        <v>1075</v>
      </c>
      <c r="G60" s="40"/>
      <c r="H60" s="49"/>
    </row>
    <row r="61" spans="1:8" ht="12.75">
      <c r="A61" s="46" t="s">
        <v>1076</v>
      </c>
      <c r="B61" s="47" t="s">
        <v>596</v>
      </c>
      <c r="C61" s="47" t="s">
        <v>717</v>
      </c>
      <c r="D61" s="47" t="s">
        <v>1201</v>
      </c>
      <c r="E61" s="47" t="s">
        <v>234</v>
      </c>
      <c r="F61" s="47" t="s">
        <v>660</v>
      </c>
      <c r="G61" s="95"/>
      <c r="H61" s="49"/>
    </row>
    <row r="62" spans="1:8" ht="12.75">
      <c r="A62" s="46" t="s">
        <v>1077</v>
      </c>
      <c r="B62" s="47" t="s">
        <v>1220</v>
      </c>
      <c r="C62" s="47" t="s">
        <v>1221</v>
      </c>
      <c r="D62" s="47" t="s">
        <v>1222</v>
      </c>
      <c r="E62" s="47" t="s">
        <v>1224</v>
      </c>
      <c r="F62" s="47" t="s">
        <v>1091</v>
      </c>
      <c r="G62" s="95"/>
      <c r="H62" s="88">
        <f>+'IDP Assets'!J62</f>
        <v>0</v>
      </c>
    </row>
    <row r="63" spans="1:8" ht="12.75">
      <c r="A63" s="46" t="s">
        <v>1078</v>
      </c>
      <c r="B63" s="47" t="s">
        <v>1011</v>
      </c>
      <c r="C63" s="47" t="s">
        <v>504</v>
      </c>
      <c r="D63" s="47" t="s">
        <v>1223</v>
      </c>
      <c r="E63" s="47" t="s">
        <v>1225</v>
      </c>
      <c r="F63" s="47" t="s">
        <v>1092</v>
      </c>
      <c r="G63" s="95"/>
      <c r="H63" s="49"/>
    </row>
    <row r="64" spans="1:8" ht="12.75">
      <c r="A64" s="45" t="s">
        <v>382</v>
      </c>
      <c r="B64" s="45" t="s">
        <v>190</v>
      </c>
      <c r="C64" s="45" t="s">
        <v>190</v>
      </c>
      <c r="D64" s="45" t="s">
        <v>190</v>
      </c>
      <c r="E64" s="45" t="s">
        <v>190</v>
      </c>
      <c r="F64" s="45" t="s">
        <v>190</v>
      </c>
      <c r="G64" s="94"/>
      <c r="H64" s="33"/>
    </row>
    <row r="65" spans="1:8" ht="12.75">
      <c r="A65" s="34" t="s">
        <v>1093</v>
      </c>
      <c r="B65" s="35" t="s">
        <v>331</v>
      </c>
      <c r="C65" s="35" t="s">
        <v>825</v>
      </c>
      <c r="D65" s="35" t="s">
        <v>1004</v>
      </c>
      <c r="E65" s="35" t="s">
        <v>1232</v>
      </c>
      <c r="F65" s="35" t="s">
        <v>607</v>
      </c>
      <c r="G65" s="40"/>
      <c r="H65" s="35"/>
    </row>
    <row r="66" spans="1:8" ht="12.75">
      <c r="A66" s="34" t="s">
        <v>1094</v>
      </c>
      <c r="B66" s="35" t="s">
        <v>1226</v>
      </c>
      <c r="C66" s="35" t="s">
        <v>1228</v>
      </c>
      <c r="D66" s="35" t="s">
        <v>1230</v>
      </c>
      <c r="E66" s="35" t="s">
        <v>1233</v>
      </c>
      <c r="F66" s="35" t="s">
        <v>387</v>
      </c>
      <c r="G66" s="40"/>
      <c r="H66" s="89">
        <f>+'IDP Assets'!J66</f>
        <v>0</v>
      </c>
    </row>
    <row r="67" spans="1:8" ht="12.75">
      <c r="A67" s="34" t="s">
        <v>1095</v>
      </c>
      <c r="B67" s="35" t="s">
        <v>1227</v>
      </c>
      <c r="C67" s="35" t="s">
        <v>1229</v>
      </c>
      <c r="D67" s="35" t="s">
        <v>1231</v>
      </c>
      <c r="E67" s="35" t="s">
        <v>1234</v>
      </c>
      <c r="F67" s="35" t="s">
        <v>1039</v>
      </c>
      <c r="G67" s="40"/>
      <c r="H67" s="35"/>
    </row>
    <row r="68" spans="1:8" ht="12.75">
      <c r="A68" s="46" t="s">
        <v>1099</v>
      </c>
      <c r="B68" s="47" t="s">
        <v>387</v>
      </c>
      <c r="C68" s="47" t="s">
        <v>387</v>
      </c>
      <c r="D68" s="47" t="s">
        <v>313</v>
      </c>
      <c r="E68" s="47" t="s">
        <v>387</v>
      </c>
      <c r="F68" s="47" t="s">
        <v>299</v>
      </c>
      <c r="G68" s="95"/>
      <c r="H68" s="49"/>
    </row>
    <row r="69" spans="1:8" ht="12.75">
      <c r="A69" s="46" t="s">
        <v>1100</v>
      </c>
      <c r="B69" s="47" t="s">
        <v>461</v>
      </c>
      <c r="C69" s="47" t="s">
        <v>248</v>
      </c>
      <c r="D69" s="47" t="s">
        <v>318</v>
      </c>
      <c r="E69" s="47" t="s">
        <v>303</v>
      </c>
      <c r="F69" s="47" t="s">
        <v>625</v>
      </c>
      <c r="G69" s="95"/>
      <c r="H69" s="82">
        <f>+'IDP Assets'!J69</f>
        <v>0</v>
      </c>
    </row>
    <row r="70" spans="1:8" ht="12.75">
      <c r="A70" s="46" t="s">
        <v>1101</v>
      </c>
      <c r="B70" s="47" t="s">
        <v>375</v>
      </c>
      <c r="C70" s="47" t="s">
        <v>297</v>
      </c>
      <c r="D70" s="47" t="s">
        <v>616</v>
      </c>
      <c r="E70" s="47" t="s">
        <v>634</v>
      </c>
      <c r="F70" s="47" t="s">
        <v>368</v>
      </c>
      <c r="G70" s="95"/>
      <c r="H70" s="41"/>
    </row>
    <row r="71" spans="1:8" ht="12.75">
      <c r="A71" s="34" t="s">
        <v>559</v>
      </c>
      <c r="B71" s="35" t="s">
        <v>1235</v>
      </c>
      <c r="C71" s="35" t="s">
        <v>1236</v>
      </c>
      <c r="D71" s="35" t="s">
        <v>1237</v>
      </c>
      <c r="E71" s="35" t="s">
        <v>1238</v>
      </c>
      <c r="F71" s="35" t="s">
        <v>1108</v>
      </c>
      <c r="G71" s="40"/>
      <c r="H71" s="86">
        <f>Revenue!$D$10</f>
        <v>0</v>
      </c>
    </row>
    <row r="72" spans="1:8" ht="12.75">
      <c r="A72" s="34" t="s">
        <v>567</v>
      </c>
      <c r="B72" s="35" t="s">
        <v>1239</v>
      </c>
      <c r="C72" s="35" t="s">
        <v>1240</v>
      </c>
      <c r="D72" s="35" t="s">
        <v>1241</v>
      </c>
      <c r="E72" s="35" t="s">
        <v>1242</v>
      </c>
      <c r="F72" s="35" t="s">
        <v>1115</v>
      </c>
      <c r="G72" s="40"/>
      <c r="H72" s="86">
        <f>+Assets!$H$3</f>
        <v>0</v>
      </c>
    </row>
    <row r="76" ht="12.75" customHeight="1">
      <c r="D76" s="91"/>
    </row>
  </sheetData>
  <sheetProtection/>
  <mergeCells count="3">
    <mergeCell ref="A1:F1"/>
    <mergeCell ref="A2:F2"/>
    <mergeCell ref="A3:F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71" r:id="rId1"/>
  <headerFooter alignWithMargins="0">
    <oddFooter>&amp;L&amp;A&amp;RRMA - The Risk Management Association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72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A1" sqref="A1:H1"/>
    </sheetView>
  </sheetViews>
  <sheetFormatPr defaultColWidth="8.00390625" defaultRowHeight="12.75" customHeight="1"/>
  <cols>
    <col min="1" max="1" width="57.7109375" style="31" customWidth="1"/>
    <col min="2" max="2" width="15.00390625" style="31" customWidth="1"/>
    <col min="3" max="7" width="16.00390625" style="31" customWidth="1"/>
    <col min="8" max="8" width="18.28125" style="31" customWidth="1"/>
    <col min="9" max="9" width="1.7109375" style="39" customWidth="1"/>
    <col min="10" max="10" width="17.421875" style="31" customWidth="1"/>
    <col min="11" max="16384" width="8.00390625" style="31" customWidth="1"/>
  </cols>
  <sheetData>
    <row r="1" spans="1:10" ht="12.75" customHeight="1">
      <c r="A1" s="121" t="s">
        <v>179</v>
      </c>
      <c r="B1" s="123"/>
      <c r="C1" s="123"/>
      <c r="D1" s="123"/>
      <c r="E1" s="123"/>
      <c r="F1" s="123"/>
      <c r="G1" s="123"/>
      <c r="H1" s="123"/>
      <c r="I1" s="92"/>
      <c r="J1" s="44" t="s">
        <v>94</v>
      </c>
    </row>
    <row r="2" spans="1:9" ht="12.75" customHeight="1">
      <c r="A2" s="121" t="s">
        <v>180</v>
      </c>
      <c r="B2" s="123"/>
      <c r="C2" s="123"/>
      <c r="D2" s="123"/>
      <c r="E2" s="123"/>
      <c r="F2" s="123"/>
      <c r="G2" s="123"/>
      <c r="H2" s="123"/>
      <c r="I2" s="92"/>
    </row>
    <row r="3" spans="1:9" ht="12.75" customHeight="1">
      <c r="A3" s="121" t="s">
        <v>181</v>
      </c>
      <c r="B3" s="123"/>
      <c r="C3" s="123"/>
      <c r="D3" s="123"/>
      <c r="E3" s="123"/>
      <c r="F3" s="123"/>
      <c r="G3" s="123"/>
      <c r="H3" s="123"/>
      <c r="I3" s="92"/>
    </row>
    <row r="5" spans="2:10" ht="12.75" customHeight="1">
      <c r="B5" s="32" t="s">
        <v>702</v>
      </c>
      <c r="C5" s="32" t="s">
        <v>703</v>
      </c>
      <c r="D5" s="32" t="s">
        <v>704</v>
      </c>
      <c r="E5" s="32" t="s">
        <v>705</v>
      </c>
      <c r="F5" s="32" t="s">
        <v>706</v>
      </c>
      <c r="G5" s="32" t="s">
        <v>707</v>
      </c>
      <c r="H5" s="32" t="s">
        <v>188</v>
      </c>
      <c r="I5" s="93"/>
      <c r="J5" s="32"/>
    </row>
    <row r="6" spans="1:10" ht="12.75" customHeight="1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33"/>
    </row>
    <row r="7" spans="1:10" ht="12.75" customHeight="1">
      <c r="A7" s="34" t="s">
        <v>191</v>
      </c>
      <c r="B7" s="35" t="s">
        <v>190</v>
      </c>
      <c r="C7" s="35" t="s">
        <v>190</v>
      </c>
      <c r="D7" s="35" t="s">
        <v>190</v>
      </c>
      <c r="E7" s="35" t="s">
        <v>192</v>
      </c>
      <c r="F7" s="35" t="s">
        <v>192</v>
      </c>
      <c r="G7" s="35" t="s">
        <v>219</v>
      </c>
      <c r="H7" s="35" t="s">
        <v>195</v>
      </c>
      <c r="I7" s="40"/>
      <c r="J7" s="35"/>
    </row>
    <row r="8" spans="1:10" ht="12.75" customHeight="1">
      <c r="A8" s="34" t="s">
        <v>196</v>
      </c>
      <c r="B8" s="35" t="s">
        <v>192</v>
      </c>
      <c r="C8" s="35" t="s">
        <v>190</v>
      </c>
      <c r="D8" s="35" t="s">
        <v>194</v>
      </c>
      <c r="E8" s="35" t="s">
        <v>197</v>
      </c>
      <c r="F8" s="35" t="s">
        <v>202</v>
      </c>
      <c r="G8" s="35" t="s">
        <v>201</v>
      </c>
      <c r="H8" s="35" t="s">
        <v>206</v>
      </c>
      <c r="I8" s="40"/>
      <c r="J8" s="35"/>
    </row>
    <row r="9" spans="1:10" ht="12.75" customHeight="1">
      <c r="A9" s="34" t="s">
        <v>200</v>
      </c>
      <c r="B9" s="35" t="s">
        <v>190</v>
      </c>
      <c r="C9" s="35" t="s">
        <v>193</v>
      </c>
      <c r="D9" s="35" t="s">
        <v>197</v>
      </c>
      <c r="E9" s="35" t="s">
        <v>710</v>
      </c>
      <c r="F9" s="35" t="s">
        <v>220</v>
      </c>
      <c r="G9" s="35" t="s">
        <v>192</v>
      </c>
      <c r="H9" s="35" t="s">
        <v>211</v>
      </c>
      <c r="I9" s="40"/>
      <c r="J9" s="35"/>
    </row>
    <row r="10" spans="1:10" ht="12.75" customHeight="1">
      <c r="A10" s="34" t="s">
        <v>205</v>
      </c>
      <c r="B10" s="35" t="s">
        <v>202</v>
      </c>
      <c r="C10" s="35" t="s">
        <v>202</v>
      </c>
      <c r="D10" s="35" t="s">
        <v>203</v>
      </c>
      <c r="E10" s="35" t="s">
        <v>202</v>
      </c>
      <c r="F10" s="35" t="s">
        <v>708</v>
      </c>
      <c r="G10" s="35" t="s">
        <v>197</v>
      </c>
      <c r="H10" s="35" t="s">
        <v>859</v>
      </c>
      <c r="I10" s="40"/>
      <c r="J10" s="35"/>
    </row>
    <row r="11" spans="1:10" ht="12.75" customHeight="1">
      <c r="A11" s="34" t="s">
        <v>208</v>
      </c>
      <c r="B11" s="35" t="s">
        <v>710</v>
      </c>
      <c r="C11" s="35" t="s">
        <v>193</v>
      </c>
      <c r="D11" s="35" t="s">
        <v>220</v>
      </c>
      <c r="E11" s="35" t="s">
        <v>220</v>
      </c>
      <c r="F11" s="35" t="s">
        <v>198</v>
      </c>
      <c r="G11" s="35" t="s">
        <v>209</v>
      </c>
      <c r="H11" s="35" t="s">
        <v>860</v>
      </c>
      <c r="I11" s="40"/>
      <c r="J11" s="35"/>
    </row>
    <row r="12" spans="1:10" ht="12.75" customHeight="1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861</v>
      </c>
      <c r="I12" s="40"/>
      <c r="J12" s="35"/>
    </row>
    <row r="13" spans="1:10" ht="12.75" customHeight="1">
      <c r="A13" s="34" t="s">
        <v>214</v>
      </c>
      <c r="B13" s="35" t="s">
        <v>209</v>
      </c>
      <c r="C13" s="35" t="s">
        <v>199</v>
      </c>
      <c r="D13" s="35" t="s">
        <v>204</v>
      </c>
      <c r="E13" s="35" t="s">
        <v>204</v>
      </c>
      <c r="F13" s="35" t="s">
        <v>1243</v>
      </c>
      <c r="G13" s="35" t="s">
        <v>584</v>
      </c>
      <c r="H13" s="35" t="s">
        <v>864</v>
      </c>
      <c r="I13" s="40"/>
      <c r="J13" s="35"/>
    </row>
    <row r="14" spans="1:10" ht="12.75" customHeight="1">
      <c r="A14" s="45" t="s">
        <v>865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33"/>
    </row>
    <row r="15" spans="1:10" ht="12.75" customHeight="1">
      <c r="A15" s="34" t="s">
        <v>866</v>
      </c>
      <c r="B15" s="35" t="s">
        <v>1244</v>
      </c>
      <c r="C15" s="35" t="s">
        <v>1246</v>
      </c>
      <c r="D15" s="35" t="s">
        <v>884</v>
      </c>
      <c r="E15" s="35" t="s">
        <v>878</v>
      </c>
      <c r="F15" s="35" t="s">
        <v>884</v>
      </c>
      <c r="G15" s="35" t="s">
        <v>1254</v>
      </c>
      <c r="H15" s="35" t="s">
        <v>885</v>
      </c>
      <c r="I15" s="40"/>
      <c r="J15" s="35"/>
    </row>
    <row r="16" spans="1:10" ht="12.75" customHeight="1">
      <c r="A16" s="34" t="s">
        <v>867</v>
      </c>
      <c r="B16" s="35" t="s">
        <v>871</v>
      </c>
      <c r="C16" s="35" t="s">
        <v>1247</v>
      </c>
      <c r="D16" s="35" t="s">
        <v>1249</v>
      </c>
      <c r="E16" s="35" t="s">
        <v>1250</v>
      </c>
      <c r="F16" s="35" t="s">
        <v>1252</v>
      </c>
      <c r="G16" s="35" t="s">
        <v>1255</v>
      </c>
      <c r="H16" s="35" t="s">
        <v>887</v>
      </c>
      <c r="I16" s="40"/>
      <c r="J16" s="35"/>
    </row>
    <row r="17" spans="1:10" ht="12.75" customHeight="1">
      <c r="A17" s="34" t="s">
        <v>868</v>
      </c>
      <c r="B17" s="35" t="s">
        <v>1245</v>
      </c>
      <c r="C17" s="35" t="s">
        <v>1248</v>
      </c>
      <c r="D17" s="35" t="s">
        <v>870</v>
      </c>
      <c r="E17" s="35" t="s">
        <v>1251</v>
      </c>
      <c r="F17" s="35" t="s">
        <v>1253</v>
      </c>
      <c r="G17" s="35" t="s">
        <v>1256</v>
      </c>
      <c r="H17" s="35" t="s">
        <v>888</v>
      </c>
      <c r="I17" s="40"/>
      <c r="J17" s="35"/>
    </row>
    <row r="18" spans="1:10" ht="12.75" customHeight="1">
      <c r="A18" s="46" t="s">
        <v>889</v>
      </c>
      <c r="B18" s="47" t="s">
        <v>1257</v>
      </c>
      <c r="C18" s="47" t="s">
        <v>1260</v>
      </c>
      <c r="D18" s="47" t="s">
        <v>1263</v>
      </c>
      <c r="E18" s="47" t="s">
        <v>1266</v>
      </c>
      <c r="F18" s="47" t="s">
        <v>1269</v>
      </c>
      <c r="G18" s="47" t="s">
        <v>1272</v>
      </c>
      <c r="H18" s="47" t="s">
        <v>910</v>
      </c>
      <c r="I18" s="95"/>
      <c r="J18" s="41"/>
    </row>
    <row r="19" spans="1:10" ht="12.75" customHeight="1">
      <c r="A19" s="46" t="s">
        <v>890</v>
      </c>
      <c r="B19" s="47" t="s">
        <v>1258</v>
      </c>
      <c r="C19" s="47" t="s">
        <v>1261</v>
      </c>
      <c r="D19" s="47" t="s">
        <v>1264</v>
      </c>
      <c r="E19" s="47" t="s">
        <v>1267</v>
      </c>
      <c r="F19" s="47" t="s">
        <v>1270</v>
      </c>
      <c r="G19" s="47" t="s">
        <v>1273</v>
      </c>
      <c r="H19" s="47" t="s">
        <v>911</v>
      </c>
      <c r="I19" s="95"/>
      <c r="J19" s="41"/>
    </row>
    <row r="20" spans="1:10" ht="12.75" customHeight="1">
      <c r="A20" s="46" t="s">
        <v>891</v>
      </c>
      <c r="B20" s="47" t="s">
        <v>1259</v>
      </c>
      <c r="C20" s="47" t="s">
        <v>1262</v>
      </c>
      <c r="D20" s="47" t="s">
        <v>1265</v>
      </c>
      <c r="E20" s="47" t="s">
        <v>1268</v>
      </c>
      <c r="F20" s="47" t="s">
        <v>1271</v>
      </c>
      <c r="G20" s="47" t="s">
        <v>1274</v>
      </c>
      <c r="H20" s="47" t="s">
        <v>912</v>
      </c>
      <c r="I20" s="95"/>
      <c r="J20" s="41"/>
    </row>
    <row r="21" spans="1:10" ht="12.75" customHeight="1">
      <c r="A21" s="45" t="s">
        <v>913</v>
      </c>
      <c r="B21" s="45" t="s">
        <v>190</v>
      </c>
      <c r="C21" s="45" t="s">
        <v>190</v>
      </c>
      <c r="D21" s="45" t="s">
        <v>190</v>
      </c>
      <c r="E21" s="45" t="s">
        <v>190</v>
      </c>
      <c r="F21" s="45" t="s">
        <v>190</v>
      </c>
      <c r="G21" s="45" t="s">
        <v>190</v>
      </c>
      <c r="H21" s="45" t="s">
        <v>190</v>
      </c>
      <c r="I21" s="94"/>
      <c r="J21" s="33"/>
    </row>
    <row r="22" spans="1:10" ht="12.75" customHeight="1">
      <c r="A22" s="34" t="s">
        <v>914</v>
      </c>
      <c r="B22" s="35" t="s">
        <v>1275</v>
      </c>
      <c r="C22" s="35" t="s">
        <v>1277</v>
      </c>
      <c r="D22" s="35" t="s">
        <v>978</v>
      </c>
      <c r="E22" s="35" t="s">
        <v>1279</v>
      </c>
      <c r="F22" s="35" t="s">
        <v>1281</v>
      </c>
      <c r="G22" s="35" t="s">
        <v>254</v>
      </c>
      <c r="H22" s="35" t="s">
        <v>927</v>
      </c>
      <c r="I22" s="40"/>
      <c r="J22" s="40"/>
    </row>
    <row r="23" spans="1:10" ht="12.75" customHeight="1">
      <c r="A23" s="34" t="s">
        <v>915</v>
      </c>
      <c r="B23" s="35" t="s">
        <v>1276</v>
      </c>
      <c r="C23" s="35" t="s">
        <v>1278</v>
      </c>
      <c r="D23" s="35" t="s">
        <v>360</v>
      </c>
      <c r="E23" s="35" t="s">
        <v>1280</v>
      </c>
      <c r="F23" s="35" t="s">
        <v>1282</v>
      </c>
      <c r="G23" s="35" t="s">
        <v>332</v>
      </c>
      <c r="H23" s="35" t="s">
        <v>930</v>
      </c>
      <c r="I23" s="40"/>
      <c r="J23" s="40"/>
    </row>
    <row r="24" spans="1:10" ht="12.75" customHeight="1">
      <c r="A24" s="34" t="s">
        <v>916</v>
      </c>
      <c r="B24" s="35" t="s">
        <v>283</v>
      </c>
      <c r="C24" s="35" t="s">
        <v>1004</v>
      </c>
      <c r="D24" s="35" t="s">
        <v>362</v>
      </c>
      <c r="E24" s="35" t="s">
        <v>1199</v>
      </c>
      <c r="F24" s="35" t="s">
        <v>1203</v>
      </c>
      <c r="G24" s="35" t="s">
        <v>534</v>
      </c>
      <c r="H24" s="35" t="s">
        <v>237</v>
      </c>
      <c r="I24" s="40"/>
      <c r="J24" s="40"/>
    </row>
    <row r="25" spans="1:10" ht="12.75" customHeight="1">
      <c r="A25" s="46" t="s">
        <v>931</v>
      </c>
      <c r="B25" s="47" t="s">
        <v>935</v>
      </c>
      <c r="C25" s="47" t="s">
        <v>658</v>
      </c>
      <c r="D25" s="47" t="s">
        <v>1160</v>
      </c>
      <c r="E25" s="47" t="s">
        <v>718</v>
      </c>
      <c r="F25" s="47" t="s">
        <v>1285</v>
      </c>
      <c r="G25" s="47" t="s">
        <v>733</v>
      </c>
      <c r="H25" s="47" t="s">
        <v>658</v>
      </c>
      <c r="I25" s="95"/>
      <c r="J25" s="41"/>
    </row>
    <row r="26" spans="1:10" ht="12.75" customHeight="1">
      <c r="A26" s="46" t="s">
        <v>932</v>
      </c>
      <c r="B26" s="47" t="s">
        <v>232</v>
      </c>
      <c r="C26" s="47" t="s">
        <v>227</v>
      </c>
      <c r="D26" s="47" t="s">
        <v>390</v>
      </c>
      <c r="E26" s="47" t="s">
        <v>1284</v>
      </c>
      <c r="F26" s="47" t="s">
        <v>1286</v>
      </c>
      <c r="G26" s="47" t="s">
        <v>293</v>
      </c>
      <c r="H26" s="47" t="s">
        <v>939</v>
      </c>
      <c r="I26" s="95"/>
      <c r="J26" s="41"/>
    </row>
    <row r="27" spans="1:10" ht="12.75" customHeight="1">
      <c r="A27" s="46" t="s">
        <v>933</v>
      </c>
      <c r="B27" s="47" t="s">
        <v>1283</v>
      </c>
      <c r="C27" s="47" t="s">
        <v>252</v>
      </c>
      <c r="D27" s="47" t="s">
        <v>300</v>
      </c>
      <c r="E27" s="47" t="s">
        <v>271</v>
      </c>
      <c r="F27" s="47" t="s">
        <v>1287</v>
      </c>
      <c r="G27" s="47" t="s">
        <v>498</v>
      </c>
      <c r="H27" s="47" t="s">
        <v>389</v>
      </c>
      <c r="I27" s="95"/>
      <c r="J27" s="41"/>
    </row>
    <row r="28" spans="1:10" ht="12.75" customHeight="1">
      <c r="A28" s="34" t="s">
        <v>940</v>
      </c>
      <c r="B28" s="35" t="s">
        <v>744</v>
      </c>
      <c r="C28" s="35" t="s">
        <v>1086</v>
      </c>
      <c r="D28" s="35" t="s">
        <v>329</v>
      </c>
      <c r="E28" s="35" t="s">
        <v>1047</v>
      </c>
      <c r="F28" s="35" t="s">
        <v>979</v>
      </c>
      <c r="G28" s="35" t="s">
        <v>609</v>
      </c>
      <c r="H28" s="35" t="s">
        <v>241</v>
      </c>
      <c r="I28" s="40"/>
      <c r="J28" s="40"/>
    </row>
    <row r="29" spans="1:10" ht="12.75" customHeight="1">
      <c r="A29" s="34" t="s">
        <v>941</v>
      </c>
      <c r="B29" s="35" t="s">
        <v>274</v>
      </c>
      <c r="C29" s="35" t="s">
        <v>282</v>
      </c>
      <c r="D29" s="35" t="s">
        <v>685</v>
      </c>
      <c r="E29" s="35" t="s">
        <v>1288</v>
      </c>
      <c r="F29" s="35" t="s">
        <v>1289</v>
      </c>
      <c r="G29" s="35" t="s">
        <v>375</v>
      </c>
      <c r="H29" s="35" t="s">
        <v>948</v>
      </c>
      <c r="I29" s="40"/>
      <c r="J29" s="40"/>
    </row>
    <row r="30" spans="1:10" ht="12.75" customHeight="1">
      <c r="A30" s="34" t="s">
        <v>942</v>
      </c>
      <c r="B30" s="35" t="s">
        <v>1188</v>
      </c>
      <c r="C30" s="35" t="s">
        <v>944</v>
      </c>
      <c r="D30" s="35" t="s">
        <v>250</v>
      </c>
      <c r="E30" s="35" t="s">
        <v>250</v>
      </c>
      <c r="F30" s="35" t="s">
        <v>275</v>
      </c>
      <c r="G30" s="35" t="s">
        <v>275</v>
      </c>
      <c r="H30" s="35" t="s">
        <v>461</v>
      </c>
      <c r="I30" s="40"/>
      <c r="J30" s="40"/>
    </row>
    <row r="31" spans="1:10" ht="12.75" customHeight="1">
      <c r="A31" s="46" t="s">
        <v>949</v>
      </c>
      <c r="B31" s="47" t="s">
        <v>831</v>
      </c>
      <c r="C31" s="47" t="s">
        <v>597</v>
      </c>
      <c r="D31" s="47" t="s">
        <v>733</v>
      </c>
      <c r="E31" s="47" t="s">
        <v>1051</v>
      </c>
      <c r="F31" s="47" t="s">
        <v>380</v>
      </c>
      <c r="G31" s="47" t="s">
        <v>489</v>
      </c>
      <c r="H31" s="47" t="s">
        <v>282</v>
      </c>
      <c r="I31" s="95"/>
      <c r="J31" s="41"/>
    </row>
    <row r="32" spans="1:10" ht="12.75" customHeight="1">
      <c r="A32" s="46" t="s">
        <v>950</v>
      </c>
      <c r="B32" s="47" t="s">
        <v>952</v>
      </c>
      <c r="C32" s="47" t="s">
        <v>671</v>
      </c>
      <c r="D32" s="47" t="s">
        <v>396</v>
      </c>
      <c r="E32" s="47" t="s">
        <v>1293</v>
      </c>
      <c r="F32" s="47" t="s">
        <v>1294</v>
      </c>
      <c r="G32" s="47" t="s">
        <v>387</v>
      </c>
      <c r="H32" s="47" t="s">
        <v>958</v>
      </c>
      <c r="I32" s="95"/>
      <c r="J32" s="41"/>
    </row>
    <row r="33" spans="1:10" ht="12.75" customHeight="1">
      <c r="A33" s="46" t="s">
        <v>951</v>
      </c>
      <c r="B33" s="47" t="s">
        <v>1290</v>
      </c>
      <c r="C33" s="47" t="s">
        <v>1291</v>
      </c>
      <c r="D33" s="47" t="s">
        <v>1292</v>
      </c>
      <c r="E33" s="47" t="s">
        <v>507</v>
      </c>
      <c r="F33" s="47" t="s">
        <v>1295</v>
      </c>
      <c r="G33" s="47" t="s">
        <v>495</v>
      </c>
      <c r="H33" s="47" t="s">
        <v>959</v>
      </c>
      <c r="I33" s="95"/>
      <c r="J33" s="41"/>
    </row>
    <row r="34" spans="1:10" ht="12.75" customHeight="1">
      <c r="A34" s="34" t="s">
        <v>960</v>
      </c>
      <c r="B34" s="35" t="s">
        <v>946</v>
      </c>
      <c r="C34" s="35" t="s">
        <v>672</v>
      </c>
      <c r="D34" s="35" t="s">
        <v>535</v>
      </c>
      <c r="E34" s="35" t="s">
        <v>235</v>
      </c>
      <c r="F34" s="35" t="s">
        <v>634</v>
      </c>
      <c r="G34" s="35" t="s">
        <v>375</v>
      </c>
      <c r="H34" s="35" t="s">
        <v>380</v>
      </c>
      <c r="I34" s="40"/>
      <c r="J34" s="40"/>
    </row>
    <row r="35" spans="1:10" ht="12.75" customHeight="1">
      <c r="A35" s="34" t="s">
        <v>961</v>
      </c>
      <c r="B35" s="35" t="s">
        <v>1296</v>
      </c>
      <c r="C35" s="35" t="s">
        <v>1298</v>
      </c>
      <c r="D35" s="35" t="s">
        <v>1299</v>
      </c>
      <c r="E35" s="35" t="s">
        <v>1300</v>
      </c>
      <c r="F35" s="35" t="s">
        <v>1301</v>
      </c>
      <c r="G35" s="35" t="s">
        <v>1302</v>
      </c>
      <c r="H35" s="35" t="s">
        <v>969</v>
      </c>
      <c r="I35" s="40"/>
      <c r="J35" s="40"/>
    </row>
    <row r="36" spans="1:10" ht="12.75" customHeight="1">
      <c r="A36" s="34" t="s">
        <v>962</v>
      </c>
      <c r="B36" s="35" t="s">
        <v>1297</v>
      </c>
      <c r="C36" s="35" t="s">
        <v>387</v>
      </c>
      <c r="D36" s="35" t="s">
        <v>272</v>
      </c>
      <c r="E36" s="35" t="s">
        <v>271</v>
      </c>
      <c r="F36" s="35" t="s">
        <v>336</v>
      </c>
      <c r="G36" s="35" t="s">
        <v>274</v>
      </c>
      <c r="H36" s="35" t="s">
        <v>272</v>
      </c>
      <c r="I36" s="40"/>
      <c r="J36" s="40"/>
    </row>
    <row r="37" spans="1:10" ht="12.75" customHeight="1">
      <c r="A37" s="46" t="s">
        <v>970</v>
      </c>
      <c r="B37" s="47" t="s">
        <v>963</v>
      </c>
      <c r="C37" s="47" t="s">
        <v>612</v>
      </c>
      <c r="D37" s="47" t="s">
        <v>1305</v>
      </c>
      <c r="E37" s="47" t="s">
        <v>725</v>
      </c>
      <c r="F37" s="47" t="s">
        <v>1158</v>
      </c>
      <c r="G37" s="47" t="s">
        <v>598</v>
      </c>
      <c r="H37" s="47" t="s">
        <v>748</v>
      </c>
      <c r="I37" s="95"/>
      <c r="J37" s="41"/>
    </row>
    <row r="38" spans="1:10" ht="12.75">
      <c r="A38" s="46" t="s">
        <v>971</v>
      </c>
      <c r="B38" s="47" t="s">
        <v>1303</v>
      </c>
      <c r="C38" s="47" t="s">
        <v>1304</v>
      </c>
      <c r="D38" s="47" t="s">
        <v>1306</v>
      </c>
      <c r="E38" s="47" t="s">
        <v>1307</v>
      </c>
      <c r="F38" s="47" t="s">
        <v>1308</v>
      </c>
      <c r="G38" s="47" t="s">
        <v>1309</v>
      </c>
      <c r="H38" s="47" t="s">
        <v>980</v>
      </c>
      <c r="I38" s="95"/>
      <c r="J38" s="41"/>
    </row>
    <row r="39" spans="1:10" ht="12.75">
      <c r="A39" s="46" t="s">
        <v>972</v>
      </c>
      <c r="B39" s="47" t="s">
        <v>311</v>
      </c>
      <c r="C39" s="47" t="s">
        <v>248</v>
      </c>
      <c r="D39" s="47" t="s">
        <v>368</v>
      </c>
      <c r="E39" s="47" t="s">
        <v>377</v>
      </c>
      <c r="F39" s="47" t="s">
        <v>271</v>
      </c>
      <c r="G39" s="47" t="s">
        <v>248</v>
      </c>
      <c r="H39" s="47" t="s">
        <v>388</v>
      </c>
      <c r="I39" s="95"/>
      <c r="J39" s="41"/>
    </row>
    <row r="40" spans="1:10" ht="12.75">
      <c r="A40" s="34" t="s">
        <v>981</v>
      </c>
      <c r="B40" s="35" t="s">
        <v>190</v>
      </c>
      <c r="C40" s="35" t="s">
        <v>1310</v>
      </c>
      <c r="D40" s="35" t="s">
        <v>1312</v>
      </c>
      <c r="E40" s="35" t="s">
        <v>681</v>
      </c>
      <c r="F40" s="35" t="s">
        <v>357</v>
      </c>
      <c r="G40" s="35" t="s">
        <v>988</v>
      </c>
      <c r="H40" s="35" t="s">
        <v>738</v>
      </c>
      <c r="I40" s="40"/>
      <c r="J40" s="49"/>
    </row>
    <row r="41" spans="1:10" ht="12.75">
      <c r="A41" s="34" t="s">
        <v>982</v>
      </c>
      <c r="B41" s="35" t="s">
        <v>190</v>
      </c>
      <c r="C41" s="35" t="s">
        <v>1311</v>
      </c>
      <c r="D41" s="35" t="s">
        <v>1313</v>
      </c>
      <c r="E41" s="35" t="s">
        <v>1314</v>
      </c>
      <c r="F41" s="35" t="s">
        <v>1316</v>
      </c>
      <c r="G41" s="35" t="s">
        <v>1317</v>
      </c>
      <c r="H41" s="35" t="s">
        <v>994</v>
      </c>
      <c r="I41" s="40"/>
      <c r="J41" s="87">
        <f>+'IDP Assets'!J41</f>
        <v>0</v>
      </c>
    </row>
    <row r="42" spans="1:10" ht="12.75">
      <c r="A42" s="34" t="s">
        <v>983</v>
      </c>
      <c r="B42" s="35" t="s">
        <v>190</v>
      </c>
      <c r="C42" s="35" t="s">
        <v>311</v>
      </c>
      <c r="D42" s="35" t="s">
        <v>1292</v>
      </c>
      <c r="E42" s="35" t="s">
        <v>1315</v>
      </c>
      <c r="F42" s="35" t="s">
        <v>959</v>
      </c>
      <c r="G42" s="35" t="s">
        <v>1318</v>
      </c>
      <c r="H42" s="35" t="s">
        <v>995</v>
      </c>
      <c r="I42" s="40"/>
      <c r="J42" s="49"/>
    </row>
    <row r="43" spans="1:10" ht="12.75">
      <c r="A43" s="46" t="s">
        <v>996</v>
      </c>
      <c r="B43" s="47" t="s">
        <v>1319</v>
      </c>
      <c r="C43" s="47" t="s">
        <v>1322</v>
      </c>
      <c r="D43" s="47" t="s">
        <v>1324</v>
      </c>
      <c r="E43" s="47" t="s">
        <v>738</v>
      </c>
      <c r="F43" s="47" t="s">
        <v>821</v>
      </c>
      <c r="G43" s="47" t="s">
        <v>308</v>
      </c>
      <c r="H43" s="47" t="s">
        <v>1010</v>
      </c>
      <c r="I43" s="95"/>
      <c r="J43" s="107"/>
    </row>
    <row r="44" spans="1:10" ht="12.75">
      <c r="A44" s="46" t="s">
        <v>997</v>
      </c>
      <c r="B44" s="47" t="s">
        <v>1320</v>
      </c>
      <c r="C44" s="47" t="s">
        <v>318</v>
      </c>
      <c r="D44" s="47" t="s">
        <v>1325</v>
      </c>
      <c r="E44" s="47" t="s">
        <v>523</v>
      </c>
      <c r="F44" s="47" t="s">
        <v>309</v>
      </c>
      <c r="G44" s="47" t="s">
        <v>1164</v>
      </c>
      <c r="H44" s="47" t="s">
        <v>489</v>
      </c>
      <c r="I44" s="95"/>
      <c r="J44" s="88">
        <f>+'IDP Assets'!J44</f>
        <v>0</v>
      </c>
    </row>
    <row r="45" spans="1:10" ht="12.75">
      <c r="A45" s="46" t="s">
        <v>998</v>
      </c>
      <c r="B45" s="47" t="s">
        <v>1321</v>
      </c>
      <c r="C45" s="47" t="s">
        <v>1323</v>
      </c>
      <c r="D45" s="47" t="s">
        <v>311</v>
      </c>
      <c r="E45" s="47" t="s">
        <v>1085</v>
      </c>
      <c r="F45" s="47" t="s">
        <v>1326</v>
      </c>
      <c r="G45" s="47" t="s">
        <v>1327</v>
      </c>
      <c r="H45" s="47" t="s">
        <v>1011</v>
      </c>
      <c r="I45" s="95"/>
      <c r="J45" s="107"/>
    </row>
    <row r="46" spans="1:10" ht="12.75">
      <c r="A46" s="34" t="s">
        <v>1012</v>
      </c>
      <c r="B46" s="35" t="s">
        <v>1328</v>
      </c>
      <c r="C46" s="35" t="s">
        <v>524</v>
      </c>
      <c r="D46" s="35" t="s">
        <v>1329</v>
      </c>
      <c r="E46" s="35" t="s">
        <v>477</v>
      </c>
      <c r="F46" s="35" t="s">
        <v>514</v>
      </c>
      <c r="G46" s="35" t="s">
        <v>317</v>
      </c>
      <c r="H46" s="35" t="s">
        <v>663</v>
      </c>
      <c r="I46" s="40"/>
      <c r="J46" s="49"/>
    </row>
    <row r="47" spans="1:10" ht="12.75">
      <c r="A47" s="34" t="s">
        <v>1013</v>
      </c>
      <c r="B47" s="35" t="s">
        <v>956</v>
      </c>
      <c r="C47" s="35" t="s">
        <v>490</v>
      </c>
      <c r="D47" s="35" t="s">
        <v>547</v>
      </c>
      <c r="E47" s="35" t="s">
        <v>227</v>
      </c>
      <c r="F47" s="35" t="s">
        <v>523</v>
      </c>
      <c r="G47" s="35" t="s">
        <v>1332</v>
      </c>
      <c r="H47" s="35" t="s">
        <v>229</v>
      </c>
      <c r="I47" s="40"/>
      <c r="J47" s="87">
        <f>+'IDP Assets'!J47</f>
        <v>0</v>
      </c>
    </row>
    <row r="48" spans="1:10" ht="12.75">
      <c r="A48" s="34" t="s">
        <v>1014</v>
      </c>
      <c r="B48" s="35" t="s">
        <v>1212</v>
      </c>
      <c r="C48" s="35" t="s">
        <v>1019</v>
      </c>
      <c r="D48" s="35" t="s">
        <v>1330</v>
      </c>
      <c r="E48" s="35" t="s">
        <v>1331</v>
      </c>
      <c r="F48" s="35" t="s">
        <v>1190</v>
      </c>
      <c r="G48" s="35" t="s">
        <v>1333</v>
      </c>
      <c r="H48" s="35" t="s">
        <v>1021</v>
      </c>
      <c r="I48" s="40"/>
      <c r="J48" s="49"/>
    </row>
    <row r="49" spans="1:10" ht="12.75">
      <c r="A49" s="46" t="s">
        <v>1022</v>
      </c>
      <c r="B49" s="47" t="s">
        <v>532</v>
      </c>
      <c r="C49" s="47" t="s">
        <v>731</v>
      </c>
      <c r="D49" s="47" t="s">
        <v>1336</v>
      </c>
      <c r="E49" s="47" t="s">
        <v>1339</v>
      </c>
      <c r="F49" s="47" t="s">
        <v>1340</v>
      </c>
      <c r="G49" s="47" t="s">
        <v>1158</v>
      </c>
      <c r="H49" s="47" t="s">
        <v>1032</v>
      </c>
      <c r="I49" s="95"/>
      <c r="J49" s="107"/>
    </row>
    <row r="50" spans="1:10" ht="12.75">
      <c r="A50" s="46" t="s">
        <v>1023</v>
      </c>
      <c r="B50" s="47" t="s">
        <v>1334</v>
      </c>
      <c r="C50" s="47" t="s">
        <v>625</v>
      </c>
      <c r="D50" s="47" t="s">
        <v>1337</v>
      </c>
      <c r="E50" s="47" t="s">
        <v>1173</v>
      </c>
      <c r="F50" s="47" t="s">
        <v>309</v>
      </c>
      <c r="G50" s="47" t="s">
        <v>381</v>
      </c>
      <c r="H50" s="47" t="s">
        <v>672</v>
      </c>
      <c r="I50" s="95"/>
      <c r="J50" s="88">
        <f>+'IDP Assets'!J50</f>
        <v>0</v>
      </c>
    </row>
    <row r="51" spans="1:10" ht="12.75">
      <c r="A51" s="46" t="s">
        <v>1024</v>
      </c>
      <c r="B51" s="47" t="s">
        <v>1335</v>
      </c>
      <c r="C51" s="47" t="s">
        <v>1016</v>
      </c>
      <c r="D51" s="47" t="s">
        <v>1338</v>
      </c>
      <c r="E51" s="47" t="s">
        <v>1018</v>
      </c>
      <c r="F51" s="47" t="s">
        <v>790</v>
      </c>
      <c r="G51" s="47" t="s">
        <v>1030</v>
      </c>
      <c r="H51" s="47" t="s">
        <v>1033</v>
      </c>
      <c r="I51" s="95"/>
      <c r="J51" s="107"/>
    </row>
    <row r="52" spans="1:10" ht="12.75">
      <c r="A52" s="34" t="s">
        <v>1034</v>
      </c>
      <c r="B52" s="35" t="s">
        <v>237</v>
      </c>
      <c r="C52" s="35" t="s">
        <v>373</v>
      </c>
      <c r="D52" s="35" t="s">
        <v>831</v>
      </c>
      <c r="E52" s="35" t="s">
        <v>1054</v>
      </c>
      <c r="F52" s="35" t="s">
        <v>1285</v>
      </c>
      <c r="G52" s="35" t="s">
        <v>290</v>
      </c>
      <c r="H52" s="35" t="s">
        <v>290</v>
      </c>
      <c r="I52" s="40"/>
      <c r="J52" s="49"/>
    </row>
    <row r="53" spans="1:10" ht="12.75">
      <c r="A53" s="34" t="s">
        <v>1035</v>
      </c>
      <c r="B53" s="35" t="s">
        <v>313</v>
      </c>
      <c r="C53" s="35" t="s">
        <v>1341</v>
      </c>
      <c r="D53" s="35" t="s">
        <v>533</v>
      </c>
      <c r="E53" s="35" t="s">
        <v>303</v>
      </c>
      <c r="F53" s="35" t="s">
        <v>293</v>
      </c>
      <c r="G53" s="35" t="s">
        <v>392</v>
      </c>
      <c r="H53" s="35" t="s">
        <v>339</v>
      </c>
      <c r="I53" s="40"/>
      <c r="J53" s="87">
        <f>+'IDP Assets'!J53</f>
        <v>0</v>
      </c>
    </row>
    <row r="54" spans="1:10" ht="12.75">
      <c r="A54" s="34" t="s">
        <v>1036</v>
      </c>
      <c r="B54" s="35" t="s">
        <v>1016</v>
      </c>
      <c r="C54" s="35" t="s">
        <v>1039</v>
      </c>
      <c r="D54" s="35" t="s">
        <v>1342</v>
      </c>
      <c r="E54" s="35" t="s">
        <v>1291</v>
      </c>
      <c r="F54" s="35" t="s">
        <v>1343</v>
      </c>
      <c r="G54" s="35" t="s">
        <v>1344</v>
      </c>
      <c r="H54" s="35" t="s">
        <v>1043</v>
      </c>
      <c r="I54" s="40"/>
      <c r="J54" s="49"/>
    </row>
    <row r="55" spans="1:10" ht="12.75">
      <c r="A55" s="46" t="s">
        <v>1044</v>
      </c>
      <c r="B55" s="47" t="s">
        <v>1345</v>
      </c>
      <c r="C55" s="47" t="s">
        <v>387</v>
      </c>
      <c r="D55" s="47" t="s">
        <v>1349</v>
      </c>
      <c r="E55" s="47" t="s">
        <v>1173</v>
      </c>
      <c r="F55" s="47" t="s">
        <v>608</v>
      </c>
      <c r="G55" s="47" t="s">
        <v>1054</v>
      </c>
      <c r="H55" s="47" t="s">
        <v>943</v>
      </c>
      <c r="I55" s="95"/>
      <c r="J55" s="107"/>
    </row>
    <row r="56" spans="1:10" ht="12.75">
      <c r="A56" s="46" t="s">
        <v>1045</v>
      </c>
      <c r="B56" s="47" t="s">
        <v>1346</v>
      </c>
      <c r="C56" s="47" t="s">
        <v>795</v>
      </c>
      <c r="D56" s="47" t="s">
        <v>1350</v>
      </c>
      <c r="E56" s="47" t="s">
        <v>1352</v>
      </c>
      <c r="F56" s="47" t="s">
        <v>1353</v>
      </c>
      <c r="G56" s="47" t="s">
        <v>389</v>
      </c>
      <c r="H56" s="47" t="s">
        <v>1056</v>
      </c>
      <c r="I56" s="95"/>
      <c r="J56" s="88">
        <f>+'IDP Assets'!J56</f>
        <v>0</v>
      </c>
    </row>
    <row r="57" spans="1:10" ht="12.75">
      <c r="A57" s="46" t="s">
        <v>1046</v>
      </c>
      <c r="B57" s="47" t="s">
        <v>1347</v>
      </c>
      <c r="C57" s="47" t="s">
        <v>1348</v>
      </c>
      <c r="D57" s="47" t="s">
        <v>1351</v>
      </c>
      <c r="E57" s="47" t="s">
        <v>1188</v>
      </c>
      <c r="F57" s="47" t="s">
        <v>1354</v>
      </c>
      <c r="G57" s="47" t="s">
        <v>1355</v>
      </c>
      <c r="H57" s="47" t="s">
        <v>1039</v>
      </c>
      <c r="I57" s="95"/>
      <c r="J57" s="108"/>
    </row>
    <row r="58" spans="1:10" ht="12.75">
      <c r="A58" s="34" t="s">
        <v>1057</v>
      </c>
      <c r="B58" s="35" t="s">
        <v>1356</v>
      </c>
      <c r="C58" s="35" t="s">
        <v>1359</v>
      </c>
      <c r="D58" s="35" t="s">
        <v>1361</v>
      </c>
      <c r="E58" s="35" t="s">
        <v>1363</v>
      </c>
      <c r="F58" s="35" t="s">
        <v>1365</v>
      </c>
      <c r="G58" s="35" t="s">
        <v>1368</v>
      </c>
      <c r="H58" s="35" t="s">
        <v>1073</v>
      </c>
      <c r="I58" s="40"/>
      <c r="J58" s="49"/>
    </row>
    <row r="59" spans="1:10" ht="12.75">
      <c r="A59" s="34" t="s">
        <v>1058</v>
      </c>
      <c r="B59" s="35" t="s">
        <v>1357</v>
      </c>
      <c r="C59" s="35" t="s">
        <v>358</v>
      </c>
      <c r="D59" s="35" t="s">
        <v>993</v>
      </c>
      <c r="E59" s="35" t="s">
        <v>1069</v>
      </c>
      <c r="F59" s="35" t="s">
        <v>1366</v>
      </c>
      <c r="G59" s="35" t="s">
        <v>495</v>
      </c>
      <c r="H59" s="35" t="s">
        <v>1074</v>
      </c>
      <c r="I59" s="40"/>
      <c r="J59" s="87">
        <f>+'IDP Assets'!J59</f>
        <v>0</v>
      </c>
    </row>
    <row r="60" spans="1:10" ht="12.75">
      <c r="A60" s="34" t="s">
        <v>1059</v>
      </c>
      <c r="B60" s="35" t="s">
        <v>1358</v>
      </c>
      <c r="C60" s="35" t="s">
        <v>1360</v>
      </c>
      <c r="D60" s="35" t="s">
        <v>1362</v>
      </c>
      <c r="E60" s="35" t="s">
        <v>1364</v>
      </c>
      <c r="F60" s="35" t="s">
        <v>1367</v>
      </c>
      <c r="G60" s="35" t="s">
        <v>1369</v>
      </c>
      <c r="H60" s="35" t="s">
        <v>1075</v>
      </c>
      <c r="I60" s="40"/>
      <c r="J60" s="49"/>
    </row>
    <row r="61" spans="1:10" ht="12.75">
      <c r="A61" s="46" t="s">
        <v>1076</v>
      </c>
      <c r="B61" s="47" t="s">
        <v>1370</v>
      </c>
      <c r="C61" s="47" t="s">
        <v>307</v>
      </c>
      <c r="D61" s="47" t="s">
        <v>247</v>
      </c>
      <c r="E61" s="47" t="s">
        <v>1376</v>
      </c>
      <c r="F61" s="47" t="s">
        <v>1031</v>
      </c>
      <c r="G61" s="47" t="s">
        <v>1054</v>
      </c>
      <c r="H61" s="47" t="s">
        <v>660</v>
      </c>
      <c r="I61" s="95"/>
      <c r="J61" s="107"/>
    </row>
    <row r="62" spans="1:10" ht="12.75">
      <c r="A62" s="46" t="s">
        <v>1077</v>
      </c>
      <c r="B62" s="47" t="s">
        <v>1371</v>
      </c>
      <c r="C62" s="47" t="s">
        <v>1021</v>
      </c>
      <c r="D62" s="47" t="s">
        <v>1374</v>
      </c>
      <c r="E62" s="47" t="s">
        <v>1377</v>
      </c>
      <c r="F62" s="47" t="s">
        <v>1379</v>
      </c>
      <c r="G62" s="47" t="s">
        <v>1381</v>
      </c>
      <c r="H62" s="47" t="s">
        <v>1091</v>
      </c>
      <c r="I62" s="95"/>
      <c r="J62" s="88">
        <f>+'IDP Assets'!J62</f>
        <v>0</v>
      </c>
    </row>
    <row r="63" spans="1:10" ht="12.75">
      <c r="A63" s="46" t="s">
        <v>1078</v>
      </c>
      <c r="B63" s="47" t="s">
        <v>1372</v>
      </c>
      <c r="C63" s="47" t="s">
        <v>1373</v>
      </c>
      <c r="D63" s="47" t="s">
        <v>1375</v>
      </c>
      <c r="E63" s="47" t="s">
        <v>1378</v>
      </c>
      <c r="F63" s="47" t="s">
        <v>1380</v>
      </c>
      <c r="G63" s="47" t="s">
        <v>521</v>
      </c>
      <c r="H63" s="47" t="s">
        <v>1092</v>
      </c>
      <c r="I63" s="95"/>
      <c r="J63" s="107"/>
    </row>
    <row r="64" spans="1:10" ht="12.75">
      <c r="A64" s="45" t="s">
        <v>382</v>
      </c>
      <c r="B64" s="45" t="s">
        <v>190</v>
      </c>
      <c r="C64" s="45" t="s">
        <v>190</v>
      </c>
      <c r="D64" s="45" t="s">
        <v>190</v>
      </c>
      <c r="E64" s="45" t="s">
        <v>190</v>
      </c>
      <c r="F64" s="45" t="s">
        <v>190</v>
      </c>
      <c r="G64" s="45" t="s">
        <v>190</v>
      </c>
      <c r="H64" s="45" t="s">
        <v>190</v>
      </c>
      <c r="I64" s="94"/>
      <c r="J64" s="33"/>
    </row>
    <row r="65" spans="1:9" ht="12.75">
      <c r="A65" s="34" t="s">
        <v>1093</v>
      </c>
      <c r="B65" s="35" t="s">
        <v>1382</v>
      </c>
      <c r="C65" s="35" t="s">
        <v>607</v>
      </c>
      <c r="D65" s="35" t="s">
        <v>305</v>
      </c>
      <c r="E65" s="35" t="s">
        <v>611</v>
      </c>
      <c r="F65" s="35" t="s">
        <v>720</v>
      </c>
      <c r="G65" s="35" t="s">
        <v>682</v>
      </c>
      <c r="H65" s="35" t="s">
        <v>607</v>
      </c>
      <c r="I65" s="40"/>
    </row>
    <row r="66" spans="1:10" ht="12.75">
      <c r="A66" s="34" t="s">
        <v>1094</v>
      </c>
      <c r="B66" s="35" t="s">
        <v>454</v>
      </c>
      <c r="C66" s="35" t="s">
        <v>232</v>
      </c>
      <c r="D66" s="35" t="s">
        <v>314</v>
      </c>
      <c r="E66" s="35" t="s">
        <v>497</v>
      </c>
      <c r="F66" s="35" t="s">
        <v>375</v>
      </c>
      <c r="G66" s="35" t="s">
        <v>671</v>
      </c>
      <c r="H66" s="35" t="s">
        <v>387</v>
      </c>
      <c r="I66" s="40"/>
      <c r="J66" s="89">
        <f>+'IDP Assets'!J66</f>
        <v>0</v>
      </c>
    </row>
    <row r="67" spans="1:10" ht="12.75">
      <c r="A67" s="34" t="s">
        <v>1095</v>
      </c>
      <c r="B67" s="35" t="s">
        <v>1383</v>
      </c>
      <c r="C67" s="35" t="s">
        <v>815</v>
      </c>
      <c r="D67" s="35" t="s">
        <v>1338</v>
      </c>
      <c r="E67" s="35" t="s">
        <v>1040</v>
      </c>
      <c r="F67" s="35" t="s">
        <v>1040</v>
      </c>
      <c r="G67" s="35" t="s">
        <v>1384</v>
      </c>
      <c r="H67" s="35" t="s">
        <v>1039</v>
      </c>
      <c r="I67" s="40"/>
      <c r="J67" s="40"/>
    </row>
    <row r="68" spans="1:10" ht="12.75">
      <c r="A68" s="46" t="s">
        <v>1099</v>
      </c>
      <c r="B68" s="47" t="s">
        <v>312</v>
      </c>
      <c r="C68" s="47" t="s">
        <v>497</v>
      </c>
      <c r="D68" s="47" t="s">
        <v>299</v>
      </c>
      <c r="E68" s="47" t="s">
        <v>272</v>
      </c>
      <c r="F68" s="47" t="s">
        <v>247</v>
      </c>
      <c r="G68" s="47" t="s">
        <v>271</v>
      </c>
      <c r="H68" s="47" t="s">
        <v>299</v>
      </c>
      <c r="I68" s="95"/>
      <c r="J68" s="41"/>
    </row>
    <row r="69" spans="1:10" ht="12.75">
      <c r="A69" s="46" t="s">
        <v>1100</v>
      </c>
      <c r="B69" s="47" t="s">
        <v>379</v>
      </c>
      <c r="C69" s="47" t="s">
        <v>381</v>
      </c>
      <c r="D69" s="47" t="s">
        <v>300</v>
      </c>
      <c r="E69" s="47" t="s">
        <v>271</v>
      </c>
      <c r="F69" s="47" t="s">
        <v>396</v>
      </c>
      <c r="G69" s="47" t="s">
        <v>339</v>
      </c>
      <c r="H69" s="47" t="s">
        <v>625</v>
      </c>
      <c r="I69" s="95"/>
      <c r="J69" s="82">
        <f>+'IDP Assets'!J69</f>
        <v>0</v>
      </c>
    </row>
    <row r="70" spans="1:10" ht="12.75">
      <c r="A70" s="46" t="s">
        <v>1101</v>
      </c>
      <c r="B70" s="47" t="s">
        <v>1385</v>
      </c>
      <c r="C70" s="47" t="s">
        <v>380</v>
      </c>
      <c r="D70" s="47" t="s">
        <v>396</v>
      </c>
      <c r="E70" s="47" t="s">
        <v>530</v>
      </c>
      <c r="F70" s="47" t="s">
        <v>240</v>
      </c>
      <c r="G70" s="47" t="s">
        <v>557</v>
      </c>
      <c r="H70" s="47" t="s">
        <v>368</v>
      </c>
      <c r="I70" s="95"/>
      <c r="J70" s="41"/>
    </row>
    <row r="71" spans="1:10" ht="12.75">
      <c r="A71" s="34" t="s">
        <v>559</v>
      </c>
      <c r="B71" s="35" t="s">
        <v>1386</v>
      </c>
      <c r="C71" s="35" t="s">
        <v>1387</v>
      </c>
      <c r="D71" s="35" t="s">
        <v>1388</v>
      </c>
      <c r="E71" s="35" t="s">
        <v>1389</v>
      </c>
      <c r="F71" s="35" t="s">
        <v>1390</v>
      </c>
      <c r="G71" s="35" t="s">
        <v>1391</v>
      </c>
      <c r="H71" s="35" t="s">
        <v>1108</v>
      </c>
      <c r="I71" s="40"/>
      <c r="J71" s="86">
        <f>Revenue!$D$10</f>
        <v>0</v>
      </c>
    </row>
    <row r="72" spans="1:10" ht="12.75">
      <c r="A72" s="34" t="s">
        <v>567</v>
      </c>
      <c r="B72" s="35" t="s">
        <v>1392</v>
      </c>
      <c r="C72" s="35" t="s">
        <v>1393</v>
      </c>
      <c r="D72" s="35" t="s">
        <v>1394</v>
      </c>
      <c r="E72" s="35" t="s">
        <v>1395</v>
      </c>
      <c r="F72" s="35" t="s">
        <v>1396</v>
      </c>
      <c r="G72" s="35" t="s">
        <v>1397</v>
      </c>
      <c r="H72" s="35" t="s">
        <v>1115</v>
      </c>
      <c r="I72" s="40"/>
      <c r="J72" s="86">
        <f>Assets!H3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56" r:id="rId1"/>
  <headerFooter alignWithMargins="0">
    <oddFooter>&amp;L&amp;A&amp;RRMA - The Risk Management Association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8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38</v>
      </c>
      <c r="B1" s="119"/>
      <c r="C1" s="119"/>
      <c r="D1" s="119"/>
      <c r="E1" s="119"/>
      <c r="F1" s="119"/>
      <c r="G1" s="119"/>
      <c r="H1" s="119"/>
    </row>
    <row r="2" spans="1:8" ht="15.75" customHeight="1">
      <c r="A2" s="97"/>
      <c r="B2" s="97"/>
      <c r="C2" s="97"/>
      <c r="D2" s="97"/>
      <c r="E2" s="97"/>
      <c r="F2" s="97"/>
      <c r="G2" s="10" t="s">
        <v>22</v>
      </c>
      <c r="H2" s="10" t="s">
        <v>152</v>
      </c>
    </row>
    <row r="3" spans="2:8" ht="15.75">
      <c r="B3" s="6"/>
      <c r="C3" s="6"/>
      <c r="D3" s="6"/>
      <c r="E3" s="6"/>
      <c r="F3" s="16" t="s">
        <v>142</v>
      </c>
      <c r="G3" s="8">
        <f>C38+G22</f>
        <v>0</v>
      </c>
      <c r="H3" s="8">
        <f>D38+H22</f>
        <v>0</v>
      </c>
    </row>
    <row r="4" spans="2:8" ht="15.75" customHeight="1">
      <c r="B4" s="6"/>
      <c r="C4" s="6"/>
      <c r="D4" s="6"/>
      <c r="E4" s="6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8" ht="15.75">
      <c r="B8" s="6"/>
      <c r="C8" s="6"/>
      <c r="D8" s="6"/>
      <c r="E8" s="6"/>
      <c r="F8" s="16"/>
      <c r="G8" s="9"/>
      <c r="H8" s="9"/>
    </row>
    <row r="9" spans="2:8" ht="15.75">
      <c r="B9" s="15" t="s">
        <v>91</v>
      </c>
      <c r="C9" s="10" t="s">
        <v>22</v>
      </c>
      <c r="D9" s="10" t="s">
        <v>152</v>
      </c>
      <c r="E9" s="6"/>
      <c r="F9" s="15" t="s">
        <v>124</v>
      </c>
      <c r="G9" s="10" t="s">
        <v>22</v>
      </c>
      <c r="H9" s="10" t="s">
        <v>152</v>
      </c>
    </row>
    <row r="10" spans="2:8" ht="12.75">
      <c r="B10" s="11" t="s">
        <v>19</v>
      </c>
      <c r="C10" s="109"/>
      <c r="D10" s="109"/>
      <c r="E10" s="6"/>
      <c r="F10" s="11" t="s">
        <v>165</v>
      </c>
      <c r="G10" s="109"/>
      <c r="H10" s="109"/>
    </row>
    <row r="11" spans="2:8" ht="12.75">
      <c r="B11" s="11" t="s">
        <v>156</v>
      </c>
      <c r="C11" s="110"/>
      <c r="D11" s="110"/>
      <c r="E11" s="18"/>
      <c r="F11" s="11" t="s">
        <v>44</v>
      </c>
      <c r="G11" s="110"/>
      <c r="H11" s="110"/>
    </row>
    <row r="12" spans="2:8" ht="12.75">
      <c r="B12" s="11" t="s">
        <v>2</v>
      </c>
      <c r="C12" s="110"/>
      <c r="D12" s="110"/>
      <c r="E12" s="18"/>
      <c r="F12" s="11" t="s">
        <v>97</v>
      </c>
      <c r="G12" s="110"/>
      <c r="H12" s="110"/>
    </row>
    <row r="13" spans="2:8" ht="12.75">
      <c r="B13" s="11" t="s">
        <v>137</v>
      </c>
      <c r="C13" s="110"/>
      <c r="D13" s="110"/>
      <c r="E13" s="18"/>
      <c r="F13" s="11" t="s">
        <v>100</v>
      </c>
      <c r="G13" s="110"/>
      <c r="H13" s="110"/>
    </row>
    <row r="14" spans="2:8" ht="12.75">
      <c r="B14" s="11" t="s">
        <v>107</v>
      </c>
      <c r="C14" s="110"/>
      <c r="D14" s="110"/>
      <c r="E14" s="18"/>
      <c r="F14" s="11" t="s">
        <v>64</v>
      </c>
      <c r="G14" s="110"/>
      <c r="H14" s="110"/>
    </row>
    <row r="15" spans="2:8" ht="12.75">
      <c r="B15" s="11"/>
      <c r="C15" s="19"/>
      <c r="D15" s="19"/>
      <c r="E15" s="18"/>
      <c r="F15" s="11" t="s">
        <v>125</v>
      </c>
      <c r="G15" s="110"/>
      <c r="H15" s="110"/>
    </row>
    <row r="16" spans="2:8" ht="15.75">
      <c r="B16" s="15" t="s">
        <v>25</v>
      </c>
      <c r="C16" s="10" t="s">
        <v>22</v>
      </c>
      <c r="D16" s="10" t="s">
        <v>152</v>
      </c>
      <c r="E16" s="18"/>
      <c r="F16" s="11" t="s">
        <v>63</v>
      </c>
      <c r="G16" s="110"/>
      <c r="H16" s="110"/>
    </row>
    <row r="17" spans="2:8" ht="12.75">
      <c r="B17" s="11" t="s">
        <v>153</v>
      </c>
      <c r="C17" s="110"/>
      <c r="D17" s="110"/>
      <c r="E17" s="18"/>
      <c r="F17" s="11" t="s">
        <v>108</v>
      </c>
      <c r="G17" s="110"/>
      <c r="H17" s="110"/>
    </row>
    <row r="18" spans="2:8" ht="12.75">
      <c r="B18" s="11" t="s">
        <v>89</v>
      </c>
      <c r="C18" s="110"/>
      <c r="D18" s="110"/>
      <c r="E18" s="18"/>
      <c r="F18" s="11" t="s">
        <v>88</v>
      </c>
      <c r="G18" s="110"/>
      <c r="H18" s="110"/>
    </row>
    <row r="19" spans="2:8" ht="12.75">
      <c r="B19" s="11" t="s">
        <v>52</v>
      </c>
      <c r="C19" s="110"/>
      <c r="D19" s="110"/>
      <c r="E19" s="18"/>
      <c r="F19" s="11" t="s">
        <v>59</v>
      </c>
      <c r="G19" s="110"/>
      <c r="H19" s="110"/>
    </row>
    <row r="20" spans="2:8" ht="12.75">
      <c r="B20" s="11" t="s">
        <v>69</v>
      </c>
      <c r="C20" s="110"/>
      <c r="D20" s="110"/>
      <c r="E20" s="18"/>
      <c r="F20" s="11" t="s">
        <v>126</v>
      </c>
      <c r="G20" s="110"/>
      <c r="H20" s="110"/>
    </row>
    <row r="21" spans="2:8" ht="12.75">
      <c r="B21" s="11" t="s">
        <v>69</v>
      </c>
      <c r="C21" s="109"/>
      <c r="D21" s="109"/>
      <c r="E21" s="18"/>
      <c r="F21" s="11" t="s">
        <v>135</v>
      </c>
      <c r="G21" s="110"/>
      <c r="H21" s="110"/>
    </row>
    <row r="22" spans="2:8" s="2" customFormat="1" ht="12.75">
      <c r="B22" s="12" t="s">
        <v>77</v>
      </c>
      <c r="C22" s="113">
        <f>SUM(C17:C21)</f>
        <v>0</v>
      </c>
      <c r="D22" s="113">
        <f>SUM(D17:D21)</f>
        <v>0</v>
      </c>
      <c r="E22" s="23"/>
      <c r="F22" s="22" t="s">
        <v>62</v>
      </c>
      <c r="G22" s="113">
        <f>SUM(G10:G21)</f>
        <v>0</v>
      </c>
      <c r="H22" s="113">
        <f>SUM(H10:H21)</f>
        <v>0</v>
      </c>
    </row>
    <row r="23" spans="2:5" s="2" customFormat="1" ht="12.75">
      <c r="B23" s="24"/>
      <c r="C23" s="25"/>
      <c r="D23" s="25"/>
      <c r="E23" s="23"/>
    </row>
    <row r="24" spans="2:5" s="2" customFormat="1" ht="15.75">
      <c r="B24" s="15" t="s">
        <v>1</v>
      </c>
      <c r="C24" s="10" t="s">
        <v>22</v>
      </c>
      <c r="D24" s="10" t="s">
        <v>152</v>
      </c>
      <c r="E24" s="23"/>
    </row>
    <row r="25" spans="2:5" s="2" customFormat="1" ht="12.75">
      <c r="B25" s="11" t="s">
        <v>123</v>
      </c>
      <c r="C25" s="109"/>
      <c r="D25" s="109"/>
      <c r="E25" s="23"/>
    </row>
    <row r="26" spans="2:5" s="2" customFormat="1" ht="12.75">
      <c r="B26" s="11" t="s">
        <v>16</v>
      </c>
      <c r="C26" s="110"/>
      <c r="D26" s="110"/>
      <c r="E26" s="23"/>
    </row>
    <row r="27" spans="2:5" s="2" customFormat="1" ht="12.75">
      <c r="B27" s="11" t="s">
        <v>160</v>
      </c>
      <c r="C27" s="110"/>
      <c r="D27" s="110"/>
      <c r="E27" s="23"/>
    </row>
    <row r="28" spans="2:5" s="2" customFormat="1" ht="12.75">
      <c r="B28" s="11" t="s">
        <v>40</v>
      </c>
      <c r="C28" s="110"/>
      <c r="D28" s="110"/>
      <c r="E28" s="23"/>
    </row>
    <row r="29" spans="2:5" s="2" customFormat="1" ht="12.75">
      <c r="B29" s="11" t="s">
        <v>150</v>
      </c>
      <c r="C29" s="110"/>
      <c r="D29" s="110"/>
      <c r="E29" s="23"/>
    </row>
    <row r="30" spans="2:5" s="2" customFormat="1" ht="12.75">
      <c r="B30" s="11" t="s">
        <v>21</v>
      </c>
      <c r="C30" s="110"/>
      <c r="D30" s="110"/>
      <c r="E30" s="23"/>
    </row>
    <row r="31" spans="2:5" s="2" customFormat="1" ht="12.75">
      <c r="B31" s="11" t="s">
        <v>96</v>
      </c>
      <c r="C31" s="109"/>
      <c r="D31" s="109"/>
      <c r="E31" s="23"/>
    </row>
    <row r="32" spans="2:5" s="2" customFormat="1" ht="12.75">
      <c r="B32" s="12" t="s">
        <v>50</v>
      </c>
      <c r="C32" s="114">
        <f>SUM(C25:C31)</f>
        <v>0</v>
      </c>
      <c r="D32" s="114">
        <f>SUM(D25:D31)</f>
        <v>0</v>
      </c>
      <c r="E32" s="23"/>
    </row>
    <row r="33" spans="2:5" s="2" customFormat="1" ht="12.75">
      <c r="B33" s="21"/>
      <c r="C33" s="19"/>
      <c r="D33" s="19"/>
      <c r="E33" s="23"/>
    </row>
    <row r="34" spans="3:5" s="2" customFormat="1" ht="12.75">
      <c r="C34" s="10" t="s">
        <v>22</v>
      </c>
      <c r="D34" s="10" t="s">
        <v>152</v>
      </c>
      <c r="E34" s="23"/>
    </row>
    <row r="35" spans="2:7" s="2" customFormat="1" ht="12.75">
      <c r="B35" s="11" t="s">
        <v>65</v>
      </c>
      <c r="C35" s="109"/>
      <c r="D35" s="109"/>
      <c r="E35" s="23"/>
      <c r="F35" s="26"/>
      <c r="G35" s="19"/>
    </row>
    <row r="36" spans="2:4" ht="12.75">
      <c r="B36" s="11" t="s">
        <v>6</v>
      </c>
      <c r="C36" s="110"/>
      <c r="D36" s="110"/>
    </row>
    <row r="37" spans="2:4" ht="12.75">
      <c r="B37" s="11" t="s">
        <v>105</v>
      </c>
      <c r="C37" s="110"/>
      <c r="D37" s="110"/>
    </row>
    <row r="38" spans="2:4" ht="12.75">
      <c r="B38" s="22" t="s">
        <v>58</v>
      </c>
      <c r="C38" s="113">
        <f>SUM(C10:C14)+C22+C32+SUM(C35:C37)</f>
        <v>0</v>
      </c>
      <c r="D38" s="113">
        <f>SUM(D10:D14)+D22+D32+SUM(D35:D37)</f>
        <v>0</v>
      </c>
    </row>
  </sheetData>
  <sheetProtection sheet="1" objects="1" scenarios="1" selectLockedCells="1"/>
  <mergeCells count="1">
    <mergeCell ref="A1:H1"/>
  </mergeCells>
  <conditionalFormatting sqref="G4:H4">
    <cfRule type="cellIs" priority="1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8" r:id="rId3"/>
  <headerFooter alignWithMargins="0">
    <oddFooter>&amp;L&amp;A&amp;RRMA - The Risk Management Association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2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26</v>
      </c>
      <c r="B1" s="119"/>
      <c r="C1" s="119"/>
      <c r="D1" s="119"/>
      <c r="E1" s="119"/>
      <c r="F1" s="119"/>
      <c r="G1" s="119"/>
      <c r="H1" s="119"/>
    </row>
    <row r="2" spans="2:8" ht="15.75" customHeight="1">
      <c r="B2" s="1"/>
      <c r="F2" s="28"/>
      <c r="G2" s="10" t="s">
        <v>22</v>
      </c>
      <c r="H2" s="10" t="s">
        <v>152</v>
      </c>
    </row>
    <row r="3" spans="2:8" ht="15.75" customHeight="1">
      <c r="B3" s="1"/>
      <c r="F3" s="16" t="s">
        <v>98</v>
      </c>
      <c r="G3" s="8">
        <f>C19</f>
        <v>0</v>
      </c>
      <c r="H3" s="8">
        <f>D19</f>
        <v>0</v>
      </c>
    </row>
    <row r="4" spans="2:8" ht="15.75" customHeight="1">
      <c r="B4" s="1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8" ht="15.75">
      <c r="B8" s="6"/>
      <c r="C8" s="6"/>
      <c r="D8" s="6"/>
      <c r="E8" s="6"/>
      <c r="F8" s="16"/>
      <c r="G8" s="9"/>
      <c r="H8" s="9"/>
    </row>
    <row r="9" spans="2:8" ht="15.75">
      <c r="B9" s="15" t="s">
        <v>139</v>
      </c>
      <c r="C9" s="10" t="s">
        <v>22</v>
      </c>
      <c r="D9" s="10" t="s">
        <v>152</v>
      </c>
      <c r="E9" s="6"/>
      <c r="F9" s="16" t="s">
        <v>42</v>
      </c>
      <c r="G9" s="8">
        <f>G3+Liabilities!G3</f>
        <v>0</v>
      </c>
      <c r="H9" s="8">
        <f>H3+Liabilities!H3</f>
        <v>0</v>
      </c>
    </row>
    <row r="10" spans="2:8" ht="12.75">
      <c r="B10" s="11" t="s">
        <v>59</v>
      </c>
      <c r="C10" s="109"/>
      <c r="D10" s="109"/>
      <c r="E10" s="6"/>
      <c r="F10" s="21"/>
      <c r="G10" s="19"/>
      <c r="H10" s="19"/>
    </row>
    <row r="11" spans="2:7" ht="12.75">
      <c r="B11" s="11" t="s">
        <v>155</v>
      </c>
      <c r="C11" s="110"/>
      <c r="D11" s="110"/>
      <c r="E11" s="23"/>
      <c r="F11" s="21"/>
      <c r="G11" s="19"/>
    </row>
    <row r="12" spans="2:7" ht="12.75">
      <c r="B12" s="11" t="s">
        <v>136</v>
      </c>
      <c r="C12" s="110"/>
      <c r="D12" s="110"/>
      <c r="E12" s="23"/>
      <c r="F12" s="21"/>
      <c r="G12" s="19"/>
    </row>
    <row r="13" spans="2:7" ht="12.75">
      <c r="B13" s="11" t="s">
        <v>158</v>
      </c>
      <c r="C13" s="110"/>
      <c r="D13" s="110"/>
      <c r="E13" s="23"/>
      <c r="F13" s="21"/>
      <c r="G13" s="19"/>
    </row>
    <row r="14" spans="2:7" ht="12.75">
      <c r="B14" s="11" t="s">
        <v>87</v>
      </c>
      <c r="C14" s="110"/>
      <c r="D14" s="110"/>
      <c r="E14" s="23"/>
      <c r="F14" s="21"/>
      <c r="G14" s="19"/>
    </row>
    <row r="15" spans="2:7" ht="12.75">
      <c r="B15" s="11" t="s">
        <v>15</v>
      </c>
      <c r="C15" s="110"/>
      <c r="D15" s="110"/>
      <c r="E15" s="23"/>
      <c r="F15" s="21"/>
      <c r="G15" s="19"/>
    </row>
    <row r="16" spans="2:7" ht="12.75">
      <c r="B16" s="11" t="s">
        <v>8</v>
      </c>
      <c r="C16" s="110"/>
      <c r="D16" s="110"/>
      <c r="E16" s="23"/>
      <c r="F16" s="21"/>
      <c r="G16" s="19"/>
    </row>
    <row r="17" spans="2:7" ht="12.75">
      <c r="B17" s="11" t="s">
        <v>122</v>
      </c>
      <c r="C17" s="110"/>
      <c r="D17" s="110"/>
      <c r="E17" s="23"/>
      <c r="F17" s="22"/>
      <c r="G17" s="20"/>
    </row>
    <row r="18" spans="2:7" ht="12.75">
      <c r="B18" s="11" t="s">
        <v>12</v>
      </c>
      <c r="C18" s="110"/>
      <c r="D18" s="110"/>
      <c r="E18" s="38">
        <f>IF(C18&lt;0,"Error- Enter Positive Value",IF(D18&lt;0,"Error- Enter Positive Value",""))</f>
      </c>
      <c r="F18" s="21"/>
      <c r="G18" s="19"/>
    </row>
    <row r="19" spans="2:7" ht="12.75">
      <c r="B19" s="12" t="s">
        <v>167</v>
      </c>
      <c r="C19" s="114">
        <f>SUM(C10:C17)-C18</f>
        <v>0</v>
      </c>
      <c r="D19" s="114">
        <f>SUM(D10:D17)-D18</f>
        <v>0</v>
      </c>
      <c r="E19" s="23"/>
      <c r="F19" s="21"/>
      <c r="G19" s="19"/>
    </row>
    <row r="20" spans="2:7" ht="12.75">
      <c r="B20" s="6"/>
      <c r="C20" s="6"/>
      <c r="D20" s="6"/>
      <c r="E20" s="6"/>
      <c r="F20" s="6"/>
      <c r="G20" s="6"/>
    </row>
    <row r="21" spans="2:7" ht="12.75">
      <c r="B21" s="6"/>
      <c r="C21" s="6"/>
      <c r="D21" s="6"/>
      <c r="E21" s="6"/>
      <c r="F21" s="6"/>
      <c r="G21" s="6"/>
    </row>
    <row r="22" spans="2:7" ht="12.75">
      <c r="B22" s="6"/>
      <c r="C22" s="6"/>
      <c r="D22" s="6"/>
      <c r="E22" s="6"/>
      <c r="F22" s="6"/>
      <c r="G22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5" r:id="rId3"/>
  <headerFooter alignWithMargins="0">
    <oddFooter>&amp;L&amp;A&amp;RRMA - The Risk Management Association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19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24</v>
      </c>
      <c r="B1" s="119"/>
      <c r="C1" s="119"/>
      <c r="D1" s="119"/>
      <c r="E1" s="119"/>
      <c r="F1" s="119"/>
      <c r="G1" s="119"/>
      <c r="H1" s="119"/>
    </row>
    <row r="2" spans="2:8" ht="15.75" customHeight="1">
      <c r="B2" s="1"/>
      <c r="F2" s="28"/>
      <c r="G2" s="10" t="s">
        <v>22</v>
      </c>
      <c r="H2" s="10" t="s">
        <v>152</v>
      </c>
    </row>
    <row r="3" spans="2:8" ht="15.75" customHeight="1">
      <c r="B3" s="1"/>
      <c r="F3" s="16" t="s">
        <v>47</v>
      </c>
      <c r="G3" s="8">
        <f>C12</f>
        <v>0</v>
      </c>
      <c r="H3" s="8">
        <f>D12</f>
        <v>0</v>
      </c>
    </row>
    <row r="4" spans="2:8" ht="15.75" customHeight="1">
      <c r="B4" s="1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7" ht="12.75">
      <c r="B8" s="6"/>
      <c r="C8" s="6"/>
      <c r="D8" s="6"/>
      <c r="E8" s="6"/>
      <c r="F8" s="7"/>
      <c r="G8" s="9"/>
    </row>
    <row r="9" spans="2:8" ht="15" customHeight="1">
      <c r="B9" s="15" t="s">
        <v>32</v>
      </c>
      <c r="C9" s="10" t="s">
        <v>22</v>
      </c>
      <c r="D9" s="10" t="s">
        <v>152</v>
      </c>
      <c r="E9" s="6"/>
      <c r="F9" s="16" t="s">
        <v>78</v>
      </c>
      <c r="G9" s="8">
        <f>C17</f>
        <v>0</v>
      </c>
      <c r="H9" s="8">
        <f>D17</f>
        <v>0</v>
      </c>
    </row>
    <row r="10" spans="2:5" ht="12.75">
      <c r="B10" s="12" t="s">
        <v>140</v>
      </c>
      <c r="C10" s="109"/>
      <c r="D10" s="109"/>
      <c r="E10" s="6"/>
    </row>
    <row r="11" spans="2:5" ht="12.75">
      <c r="B11" s="12"/>
      <c r="C11" s="19"/>
      <c r="D11" s="19"/>
      <c r="E11" s="23"/>
    </row>
    <row r="12" spans="2:5" ht="12.75">
      <c r="B12" s="12" t="s">
        <v>144</v>
      </c>
      <c r="C12" s="9">
        <f>C10</f>
        <v>0</v>
      </c>
      <c r="D12" s="9">
        <f>D10</f>
        <v>0</v>
      </c>
      <c r="E12" s="23"/>
    </row>
    <row r="13" spans="2:5" ht="12.75">
      <c r="B13" s="12"/>
      <c r="C13" s="19"/>
      <c r="D13" s="19"/>
      <c r="E13" s="23"/>
    </row>
    <row r="14" spans="2:7" ht="12.75">
      <c r="B14" s="12" t="s">
        <v>114</v>
      </c>
      <c r="C14" s="110"/>
      <c r="D14" s="110"/>
      <c r="E14" s="38">
        <f>IF(C14&lt;0,"Error- Enter Positive Value",IF(D14&lt;0,"Error- Enter Positive Value",""))</f>
      </c>
      <c r="F14" s="21"/>
      <c r="G14" s="19"/>
    </row>
    <row r="15" spans="2:7" ht="12.75">
      <c r="B15" s="12" t="s">
        <v>36</v>
      </c>
      <c r="C15" s="110"/>
      <c r="D15" s="110"/>
      <c r="E15" s="38">
        <f>IF(C15&lt;0,"Error- Enter Positive Value",IF(D15&lt;0,"Error- Enter Positive Value",""))</f>
      </c>
      <c r="F15" s="21"/>
      <c r="G15" s="19"/>
    </row>
    <row r="16" spans="2:7" ht="12.75">
      <c r="B16" s="21"/>
      <c r="C16" s="19"/>
      <c r="D16" s="19"/>
      <c r="E16" s="23"/>
      <c r="F16" s="21"/>
      <c r="G16" s="19"/>
    </row>
    <row r="17" spans="2:7" ht="12.75">
      <c r="B17" s="12" t="s">
        <v>76</v>
      </c>
      <c r="C17" s="114">
        <f>C12-C14-C15</f>
        <v>0</v>
      </c>
      <c r="D17" s="114">
        <f>D12-D14-D15</f>
        <v>0</v>
      </c>
      <c r="E17" s="23"/>
      <c r="F17" s="22"/>
      <c r="G17" s="20"/>
    </row>
    <row r="18" spans="2:7" ht="12.75">
      <c r="B18" s="21"/>
      <c r="C18" s="19"/>
      <c r="D18" s="19"/>
      <c r="E18" s="23"/>
      <c r="F18" s="21"/>
      <c r="G18" s="19"/>
    </row>
    <row r="19" spans="2:7" ht="12.75">
      <c r="B19" s="6"/>
      <c r="C19" s="6"/>
      <c r="D19" s="6"/>
      <c r="E19" s="6"/>
      <c r="F19" s="6"/>
      <c r="G19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300" verticalDpi="300" orientation="portrait" scale="75" r:id="rId3"/>
  <headerFooter alignWithMargins="0">
    <oddFooter>&amp;L&amp;A&amp;RRMA - The Risk Management Association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21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20" t="s">
        <v>120</v>
      </c>
      <c r="B1" s="120"/>
      <c r="C1" s="120"/>
      <c r="D1" s="120"/>
      <c r="E1" s="120"/>
      <c r="F1" s="120"/>
      <c r="G1" s="120"/>
      <c r="H1" s="120"/>
    </row>
    <row r="2" spans="2:8" ht="15.75" customHeight="1">
      <c r="B2" s="29"/>
      <c r="F2" s="28"/>
      <c r="G2" s="10" t="s">
        <v>22</v>
      </c>
      <c r="H2" s="10" t="s">
        <v>152</v>
      </c>
    </row>
    <row r="3" spans="2:8" ht="15.75" customHeight="1">
      <c r="B3" s="29"/>
      <c r="F3" s="16" t="s">
        <v>9</v>
      </c>
      <c r="G3" s="8">
        <f>C17</f>
        <v>0</v>
      </c>
      <c r="H3" s="8">
        <f>D17</f>
        <v>0</v>
      </c>
    </row>
    <row r="4" spans="2:8" ht="15.75" customHeight="1">
      <c r="B4" s="29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7" ht="12.75">
      <c r="B8" s="6"/>
      <c r="C8" s="6"/>
      <c r="D8" s="6"/>
      <c r="E8" s="6"/>
      <c r="F8" s="7"/>
      <c r="G8" s="9"/>
    </row>
    <row r="9" spans="2:8" ht="15.75">
      <c r="B9" s="15" t="s">
        <v>127</v>
      </c>
      <c r="C9" s="10" t="s">
        <v>22</v>
      </c>
      <c r="D9" s="10" t="s">
        <v>152</v>
      </c>
      <c r="E9" s="6"/>
      <c r="F9" s="70" t="s">
        <v>130</v>
      </c>
      <c r="G9" s="8">
        <f>Revenue!G9-C17</f>
        <v>0</v>
      </c>
      <c r="H9" s="8">
        <f>Revenue!H9-D17</f>
        <v>0</v>
      </c>
    </row>
    <row r="10" spans="2:5" ht="12.75">
      <c r="B10" s="11" t="s">
        <v>31</v>
      </c>
      <c r="C10" s="109"/>
      <c r="D10" s="109"/>
      <c r="E10" s="6"/>
    </row>
    <row r="11" spans="2:7" ht="12.75">
      <c r="B11" s="11" t="s">
        <v>82</v>
      </c>
      <c r="C11" s="110"/>
      <c r="D11" s="110"/>
      <c r="E11" s="23"/>
      <c r="F11" s="21"/>
      <c r="G11" s="19"/>
    </row>
    <row r="12" spans="2:7" ht="12.75">
      <c r="B12" s="11" t="s">
        <v>14</v>
      </c>
      <c r="C12" s="110"/>
      <c r="D12" s="110"/>
      <c r="E12" s="23"/>
      <c r="F12" s="21"/>
      <c r="G12" s="19"/>
    </row>
    <row r="13" spans="2:7" ht="12.75">
      <c r="B13" s="11" t="s">
        <v>37</v>
      </c>
      <c r="C13" s="110"/>
      <c r="D13" s="110"/>
      <c r="E13" s="23"/>
      <c r="F13" s="21"/>
      <c r="G13" s="19"/>
    </row>
    <row r="14" spans="2:7" ht="12.75">
      <c r="B14" s="11" t="s">
        <v>18</v>
      </c>
      <c r="C14" s="110"/>
      <c r="D14" s="110"/>
      <c r="E14" s="23"/>
      <c r="F14" s="21"/>
      <c r="G14" s="19"/>
    </row>
    <row r="15" spans="2:7" ht="12.75">
      <c r="B15" s="11" t="s">
        <v>157</v>
      </c>
      <c r="C15" s="110"/>
      <c r="D15" s="110"/>
      <c r="E15" s="23"/>
      <c r="F15" s="21"/>
      <c r="G15" s="19"/>
    </row>
    <row r="16" spans="2:7" ht="12.75">
      <c r="B16" s="11" t="s">
        <v>11</v>
      </c>
      <c r="C16" s="110"/>
      <c r="D16" s="110"/>
      <c r="E16" s="23"/>
      <c r="F16" s="21"/>
      <c r="G16" s="19"/>
    </row>
    <row r="17" spans="2:7" ht="12.75">
      <c r="B17" s="27" t="s">
        <v>132</v>
      </c>
      <c r="C17" s="114">
        <f>SUM(C10:C16)</f>
        <v>0</v>
      </c>
      <c r="D17" s="114">
        <f>SUM(D10:D16)</f>
        <v>0</v>
      </c>
      <c r="E17" s="23"/>
      <c r="F17" s="22"/>
      <c r="G17" s="20"/>
    </row>
    <row r="18" spans="2:7" ht="12.75">
      <c r="B18" s="6"/>
      <c r="C18" s="6"/>
      <c r="D18" s="6"/>
      <c r="E18" s="23"/>
      <c r="F18" s="21"/>
      <c r="G18" s="19"/>
    </row>
    <row r="19" spans="2:7" ht="12.75">
      <c r="B19" s="12" t="s">
        <v>171</v>
      </c>
      <c r="C19" s="69">
        <f>Revenue!G9-C17</f>
        <v>0</v>
      </c>
      <c r="D19" s="69">
        <f>Revenue!H9-D17</f>
        <v>0</v>
      </c>
      <c r="E19" s="23"/>
      <c r="F19" s="21"/>
      <c r="G19" s="19"/>
    </row>
    <row r="20" spans="2:7" ht="12.75">
      <c r="B20" s="13"/>
      <c r="C20" s="6"/>
      <c r="D20" s="6"/>
      <c r="E20" s="6"/>
      <c r="F20" s="6"/>
      <c r="G20" s="6"/>
    </row>
    <row r="21" spans="2:7" ht="12.75">
      <c r="B21" s="6"/>
      <c r="C21" s="6"/>
      <c r="D21" s="6"/>
      <c r="E21" s="6"/>
      <c r="F21" s="6"/>
      <c r="G21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1" r:id="rId3"/>
  <headerFooter alignWithMargins="0">
    <oddFooter>&amp;L&amp;A&amp;RRMA - The Risk Management Association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1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2:9" ht="30" customHeight="1">
      <c r="B1" s="120" t="s">
        <v>170</v>
      </c>
      <c r="C1" s="120"/>
      <c r="D1" s="120"/>
      <c r="E1" s="120"/>
      <c r="F1" s="120"/>
      <c r="G1" s="120"/>
      <c r="H1" s="120"/>
      <c r="I1" s="120"/>
    </row>
    <row r="2" spans="2:8" ht="15.75" customHeight="1">
      <c r="B2" s="30"/>
      <c r="F2" s="28"/>
      <c r="G2" s="10" t="s">
        <v>22</v>
      </c>
      <c r="H2" s="10" t="s">
        <v>152</v>
      </c>
    </row>
    <row r="3" spans="2:8" ht="15.75" customHeight="1">
      <c r="B3" s="30"/>
      <c r="F3" s="16" t="s">
        <v>45</v>
      </c>
      <c r="G3" s="8">
        <f>C15-C24-C30-C31+C36-C37+C38</f>
        <v>0</v>
      </c>
      <c r="H3" s="8">
        <f>D15-D24-D30-D31+D36-D37+D38</f>
        <v>0</v>
      </c>
    </row>
    <row r="4" spans="2:8" ht="15.75" customHeight="1">
      <c r="B4" s="30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9" ht="15.75">
      <c r="B8" s="6"/>
      <c r="C8" s="6"/>
      <c r="D8" s="6"/>
      <c r="E8" s="6"/>
      <c r="F8" s="16"/>
      <c r="G8" s="9"/>
      <c r="H8" s="9"/>
      <c r="I8" s="6"/>
    </row>
    <row r="9" spans="2:9" ht="15.75">
      <c r="B9" s="15" t="s">
        <v>10</v>
      </c>
      <c r="C9" s="10" t="s">
        <v>22</v>
      </c>
      <c r="D9" s="10" t="s">
        <v>152</v>
      </c>
      <c r="E9" s="6"/>
      <c r="F9" s="16" t="s">
        <v>4</v>
      </c>
      <c r="G9" s="8">
        <f>C41</f>
        <v>0</v>
      </c>
      <c r="H9" s="8">
        <f>D41</f>
        <v>0</v>
      </c>
      <c r="I9" s="6"/>
    </row>
    <row r="10" spans="2:9" ht="12.75">
      <c r="B10" s="11" t="s">
        <v>71</v>
      </c>
      <c r="C10" s="109"/>
      <c r="D10" s="109"/>
      <c r="E10" s="6"/>
      <c r="I10" s="6"/>
    </row>
    <row r="11" spans="2:9" ht="12.75">
      <c r="B11" s="11" t="s">
        <v>141</v>
      </c>
      <c r="C11" s="110"/>
      <c r="D11" s="110"/>
      <c r="E11" s="23"/>
      <c r="I11" s="6"/>
    </row>
    <row r="12" spans="2:9" ht="12.75">
      <c r="B12" s="11" t="s">
        <v>162</v>
      </c>
      <c r="C12" s="110"/>
      <c r="D12" s="110"/>
      <c r="E12" s="23"/>
      <c r="I12" s="6"/>
    </row>
    <row r="13" spans="2:9" ht="12.75">
      <c r="B13" s="11" t="s">
        <v>145</v>
      </c>
      <c r="C13" s="110"/>
      <c r="D13" s="110"/>
      <c r="E13" s="23"/>
      <c r="I13" s="6"/>
    </row>
    <row r="14" spans="2:9" ht="12.75">
      <c r="B14" s="11" t="s">
        <v>72</v>
      </c>
      <c r="C14" s="110"/>
      <c r="D14" s="110"/>
      <c r="E14" s="23"/>
      <c r="I14" s="6"/>
    </row>
    <row r="15" spans="2:9" ht="12.75">
      <c r="B15" s="27" t="s">
        <v>41</v>
      </c>
      <c r="C15" s="114">
        <f>SUM(C10:C14)</f>
        <v>0</v>
      </c>
      <c r="D15" s="114">
        <f>SUM(D10:D14)</f>
        <v>0</v>
      </c>
      <c r="E15" s="23"/>
      <c r="I15" s="6"/>
    </row>
    <row r="16" spans="5:9" ht="21.75" customHeight="1">
      <c r="E16" s="23"/>
      <c r="I16" s="6"/>
    </row>
    <row r="17" spans="2:9" ht="13.5" customHeight="1">
      <c r="B17" s="15" t="s">
        <v>86</v>
      </c>
      <c r="C17" s="10" t="s">
        <v>22</v>
      </c>
      <c r="D17" s="10" t="s">
        <v>152</v>
      </c>
      <c r="E17" s="23"/>
      <c r="F17" s="22"/>
      <c r="G17" s="20"/>
      <c r="H17" s="20"/>
      <c r="I17" s="6"/>
    </row>
    <row r="18" spans="2:9" ht="12.75">
      <c r="B18" s="11" t="s">
        <v>104</v>
      </c>
      <c r="C18" s="109"/>
      <c r="D18" s="109"/>
      <c r="E18" s="23"/>
      <c r="I18" s="6"/>
    </row>
    <row r="19" spans="2:9" ht="12.75">
      <c r="B19" s="11" t="s">
        <v>151</v>
      </c>
      <c r="C19" s="110"/>
      <c r="D19" s="110"/>
      <c r="E19" s="23"/>
      <c r="I19" s="6"/>
    </row>
    <row r="20" spans="2:9" ht="12.75">
      <c r="B20" s="11" t="s">
        <v>17</v>
      </c>
      <c r="C20" s="110"/>
      <c r="D20" s="110"/>
      <c r="E20" s="23"/>
      <c r="I20" s="6"/>
    </row>
    <row r="21" spans="2:9" ht="12.75">
      <c r="B21" s="11" t="s">
        <v>121</v>
      </c>
      <c r="C21" s="110"/>
      <c r="D21" s="110"/>
      <c r="E21" s="38">
        <f>IF(C30&lt;0,"Error- Enter Positive Value",IF(D30&lt;0,"Error- Enter Positive Value",""))</f>
      </c>
      <c r="I21" s="6"/>
    </row>
    <row r="22" spans="2:9" ht="12.75">
      <c r="B22" s="11" t="s">
        <v>85</v>
      </c>
      <c r="C22" s="110"/>
      <c r="D22" s="110"/>
      <c r="E22" s="38">
        <f>IF(C31&lt;0,"Error- Enter Positive Value",IF(D31&lt;0,"Error- Enter Positive Value",""))</f>
      </c>
      <c r="I22" s="6"/>
    </row>
    <row r="23" spans="2:9" ht="12.75">
      <c r="B23" s="11" t="s">
        <v>51</v>
      </c>
      <c r="C23" s="110"/>
      <c r="D23" s="110"/>
      <c r="E23" s="23"/>
      <c r="I23" s="6"/>
    </row>
    <row r="24" spans="2:9" ht="12.75">
      <c r="B24" s="27" t="s">
        <v>111</v>
      </c>
      <c r="C24" s="114">
        <f>SUM(C18:C23)</f>
        <v>0</v>
      </c>
      <c r="D24" s="114">
        <f>SUM(D18:D23)</f>
        <v>0</v>
      </c>
      <c r="E24" s="23"/>
      <c r="I24" s="6"/>
    </row>
    <row r="25" spans="2:9" ht="12.75">
      <c r="B25" s="27"/>
      <c r="C25" s="20"/>
      <c r="D25" s="20"/>
      <c r="E25" s="23"/>
      <c r="I25" s="6"/>
    </row>
    <row r="26" spans="2:9" ht="12.75">
      <c r="B26" s="12" t="s">
        <v>106</v>
      </c>
      <c r="C26" s="115">
        <f>Operation!G9+C15-C24+C18+C19</f>
        <v>0</v>
      </c>
      <c r="D26" s="115">
        <f>Operation!H9+D15-D24+D18+D19</f>
        <v>0</v>
      </c>
      <c r="E26" s="23"/>
      <c r="I26" s="6"/>
    </row>
    <row r="27" spans="2:9" ht="12.75">
      <c r="B27" s="23"/>
      <c r="C27" s="23"/>
      <c r="D27" s="23"/>
      <c r="E27" s="23"/>
      <c r="F27" s="21"/>
      <c r="G27" s="19"/>
      <c r="H27" s="19"/>
      <c r="I27" s="6"/>
    </row>
    <row r="28" spans="2:9" ht="12.75">
      <c r="B28" s="12" t="s">
        <v>112</v>
      </c>
      <c r="C28" s="115">
        <f>Operation!C19+C15-C24</f>
        <v>0</v>
      </c>
      <c r="D28" s="115">
        <f>Operation!D19+D15-D24</f>
        <v>0</v>
      </c>
      <c r="E28" s="38">
        <f>IF(C37&lt;0,"Error- Enter Positive Value",IF(D37&lt;0,"Error- Enter Positive Value",""))</f>
      </c>
      <c r="F28" s="6"/>
      <c r="G28" s="6"/>
      <c r="H28" s="6"/>
      <c r="I28" s="6"/>
    </row>
    <row r="29" spans="2:9" ht="12.75">
      <c r="B29" s="11"/>
      <c r="C29" s="23"/>
      <c r="D29" s="23"/>
      <c r="E29" s="6"/>
      <c r="F29" s="6"/>
      <c r="G29" s="6"/>
      <c r="H29" s="6"/>
      <c r="I29" s="6"/>
    </row>
    <row r="30" spans="2:9" ht="12.75">
      <c r="B30" s="11" t="s">
        <v>3</v>
      </c>
      <c r="C30" s="110"/>
      <c r="D30" s="110"/>
      <c r="E30" s="6"/>
      <c r="F30" s="6"/>
      <c r="G30" s="6"/>
      <c r="H30" s="6"/>
      <c r="I30" s="6"/>
    </row>
    <row r="31" spans="2:4" ht="12.75">
      <c r="B31" s="11" t="s">
        <v>92</v>
      </c>
      <c r="C31" s="110"/>
      <c r="D31" s="110"/>
    </row>
    <row r="32" spans="2:4" ht="12.75">
      <c r="B32" s="11"/>
      <c r="C32" s="23"/>
      <c r="D32" s="23"/>
    </row>
    <row r="33" spans="2:4" ht="12.75">
      <c r="B33" s="12" t="s">
        <v>74</v>
      </c>
      <c r="C33" s="115">
        <f>C28-C30-C31</f>
        <v>0</v>
      </c>
      <c r="D33" s="115">
        <f>D28-D30-D31</f>
        <v>0</v>
      </c>
    </row>
    <row r="34" spans="2:4" ht="12.75">
      <c r="B34" s="11"/>
      <c r="C34" s="23"/>
      <c r="D34" s="23"/>
    </row>
    <row r="35" spans="2:4" ht="15.75">
      <c r="B35" s="15" t="s">
        <v>173</v>
      </c>
      <c r="C35" s="23"/>
      <c r="D35" s="23"/>
    </row>
    <row r="36" spans="2:4" ht="12.75">
      <c r="B36" s="11" t="s">
        <v>113</v>
      </c>
      <c r="C36" s="110"/>
      <c r="D36" s="110"/>
    </row>
    <row r="37" spans="2:4" ht="12.75">
      <c r="B37" s="11" t="s">
        <v>103</v>
      </c>
      <c r="C37" s="110"/>
      <c r="D37" s="110"/>
    </row>
    <row r="38" spans="2:4" ht="12.75">
      <c r="B38" s="11" t="s">
        <v>34</v>
      </c>
      <c r="C38" s="110"/>
      <c r="D38" s="110"/>
    </row>
    <row r="39" spans="2:4" ht="12.75">
      <c r="B39" s="12" t="s">
        <v>23</v>
      </c>
      <c r="C39" s="116">
        <f>C36-C37+C38</f>
        <v>0</v>
      </c>
      <c r="D39" s="116">
        <f>D36-D37+D38</f>
        <v>0</v>
      </c>
    </row>
    <row r="40" spans="2:4" ht="12.75">
      <c r="B40" s="12"/>
      <c r="C40" s="68"/>
      <c r="D40" s="68"/>
    </row>
    <row r="41" spans="2:4" ht="12.75">
      <c r="B41" s="12" t="s">
        <v>4</v>
      </c>
      <c r="C41" s="115">
        <f>C33+C39</f>
        <v>0</v>
      </c>
      <c r="D41" s="115">
        <f>D33+D39</f>
        <v>0</v>
      </c>
    </row>
  </sheetData>
  <sheetProtection sheet="1" objects="1" scenarios="1" selectLockedCells="1"/>
  <mergeCells count="1">
    <mergeCell ref="B1:I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4" r:id="rId3"/>
  <headerFooter alignWithMargins="0">
    <oddFooter>&amp;L&amp;A&amp;RRMA - The Risk Management Association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6" ht="20.25">
      <c r="A1" s="5" t="s">
        <v>73</v>
      </c>
      <c r="B1" s="3"/>
      <c r="C1" s="4"/>
      <c r="D1" s="4"/>
      <c r="E1" s="4"/>
      <c r="F1" s="4"/>
    </row>
    <row r="2" spans="1:6" ht="12.75">
      <c r="A2" s="117"/>
      <c r="B2" s="3"/>
      <c r="C2" s="4"/>
      <c r="D2" s="4"/>
      <c r="E2" s="4"/>
      <c r="F2" s="4"/>
    </row>
    <row r="3" spans="1:6" ht="12.75">
      <c r="A3" s="118" t="s">
        <v>177</v>
      </c>
      <c r="B3" s="3"/>
      <c r="C3" s="4"/>
      <c r="D3" s="4"/>
      <c r="E3" s="4"/>
      <c r="F3" s="4"/>
    </row>
    <row r="4" spans="1:6" ht="12.75">
      <c r="A4" s="118" t="s">
        <v>176</v>
      </c>
      <c r="B4" s="3"/>
      <c r="C4" s="4"/>
      <c r="D4" s="4"/>
      <c r="E4" s="4"/>
      <c r="F4" s="4"/>
    </row>
    <row r="5" spans="1:6" ht="12.75">
      <c r="A5" s="118"/>
      <c r="B5" s="3"/>
      <c r="C5" s="4"/>
      <c r="D5" s="4"/>
      <c r="E5" s="4"/>
      <c r="F5" s="4"/>
    </row>
    <row r="6" spans="1:6" ht="12.75">
      <c r="A6" s="118" t="s">
        <v>178</v>
      </c>
      <c r="B6" s="3"/>
      <c r="C6" s="4"/>
      <c r="D6" s="4"/>
      <c r="E6" s="4"/>
      <c r="F6" s="4"/>
    </row>
    <row r="7" spans="1:6" ht="12.75">
      <c r="A7" s="117" t="s">
        <v>79</v>
      </c>
      <c r="B7" s="3"/>
      <c r="C7" s="4"/>
      <c r="D7" s="4"/>
      <c r="E7" s="4"/>
      <c r="F7" s="4"/>
    </row>
    <row r="8" spans="1:6" ht="12.75">
      <c r="A8" s="3" t="s">
        <v>118</v>
      </c>
      <c r="B8" s="3"/>
      <c r="C8" s="4"/>
      <c r="D8" s="4"/>
      <c r="E8" s="4"/>
      <c r="F8" s="4"/>
    </row>
    <row r="9" spans="1:6" ht="12.75">
      <c r="A9" s="3" t="s">
        <v>29</v>
      </c>
      <c r="B9" s="3"/>
      <c r="C9" s="4"/>
      <c r="D9" s="4"/>
      <c r="E9" s="4"/>
      <c r="F9" s="4"/>
    </row>
    <row r="10" spans="1:6" ht="12.75">
      <c r="A10" s="3" t="s">
        <v>172</v>
      </c>
      <c r="B10" s="3"/>
      <c r="C10" s="4"/>
      <c r="D10" s="4"/>
      <c r="E10" s="4"/>
      <c r="F10" s="4"/>
    </row>
    <row r="11" spans="1:6" ht="12.75">
      <c r="A11" s="3"/>
      <c r="B11" s="3"/>
      <c r="C11" s="4"/>
      <c r="D11" s="4"/>
      <c r="E11" s="4"/>
      <c r="F11" s="4"/>
    </row>
  </sheetData>
  <sheetProtection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24"/>
  <sheetViews>
    <sheetView zoomScalePageLayoutView="0" workbookViewId="0" topLeftCell="A1">
      <pane ySplit="5" topLeftCell="A6" activePane="bottomLeft" state="frozen"/>
      <selection pane="topLeft" activeCell="E76" sqref="E76"/>
      <selection pane="bottomLeft" activeCell="A1" sqref="A1:H1"/>
    </sheetView>
  </sheetViews>
  <sheetFormatPr defaultColWidth="8.00390625" defaultRowHeight="12.75" customHeight="1"/>
  <cols>
    <col min="1" max="1" width="57.7109375" style="31" customWidth="1"/>
    <col min="2" max="2" width="11.00390625" style="31" customWidth="1"/>
    <col min="3" max="3" width="11.421875" style="31" customWidth="1"/>
    <col min="4" max="4" width="11.00390625" style="31" customWidth="1"/>
    <col min="5" max="5" width="11.7109375" style="31" customWidth="1"/>
    <col min="6" max="6" width="10.8515625" style="31" customWidth="1"/>
    <col min="7" max="7" width="11.8515625" style="31" customWidth="1"/>
    <col min="8" max="8" width="18.28125" style="31" customWidth="1"/>
    <col min="9" max="9" width="1.7109375" style="39" customWidth="1"/>
    <col min="10" max="10" width="17.421875" style="61" customWidth="1"/>
    <col min="11" max="11" width="9.7109375" style="42" customWidth="1"/>
    <col min="12" max="17" width="10.7109375" style="31" customWidth="1"/>
    <col min="18" max="18" width="10.7109375" style="39" customWidth="1"/>
    <col min="19" max="19" width="20.00390625" style="42" hidden="1" customWidth="1"/>
    <col min="20" max="22" width="10.7109375" style="31" customWidth="1"/>
    <col min="23" max="16384" width="8.00390625" style="31" customWidth="1"/>
  </cols>
  <sheetData>
    <row r="1" spans="1:19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60" t="s">
        <v>94</v>
      </c>
      <c r="K1" s="55"/>
      <c r="S1" s="42" t="s">
        <v>56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5" spans="2:9" ht="12.75">
      <c r="B5" s="32" t="s">
        <v>182</v>
      </c>
      <c r="C5" s="32" t="s">
        <v>183</v>
      </c>
      <c r="D5" s="32" t="s">
        <v>184</v>
      </c>
      <c r="E5" s="32" t="s">
        <v>185</v>
      </c>
      <c r="F5" s="32" t="s">
        <v>186</v>
      </c>
      <c r="G5" s="32" t="s">
        <v>187</v>
      </c>
      <c r="H5" s="32" t="s">
        <v>188</v>
      </c>
      <c r="I5" s="93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62"/>
    </row>
    <row r="7" spans="1:19" ht="12.75">
      <c r="A7" s="34" t="s">
        <v>191</v>
      </c>
      <c r="B7" s="35" t="s">
        <v>190</v>
      </c>
      <c r="C7" s="35" t="s">
        <v>192</v>
      </c>
      <c r="D7" s="35" t="s">
        <v>190</v>
      </c>
      <c r="E7" s="35" t="s">
        <v>193</v>
      </c>
      <c r="F7" s="35" t="s">
        <v>194</v>
      </c>
      <c r="G7" s="35" t="s">
        <v>193</v>
      </c>
      <c r="H7" s="35" t="s">
        <v>195</v>
      </c>
      <c r="I7" s="40"/>
      <c r="J7" s="63"/>
      <c r="K7" s="37"/>
      <c r="S7" s="37"/>
    </row>
    <row r="8" spans="1:19" ht="12.75">
      <c r="A8" s="34" t="s">
        <v>196</v>
      </c>
      <c r="B8" s="35" t="s">
        <v>190</v>
      </c>
      <c r="C8" s="35" t="s">
        <v>190</v>
      </c>
      <c r="D8" s="35" t="s">
        <v>197</v>
      </c>
      <c r="E8" s="35" t="s">
        <v>198</v>
      </c>
      <c r="F8" s="35" t="s">
        <v>194</v>
      </c>
      <c r="G8" s="35" t="s">
        <v>190</v>
      </c>
      <c r="H8" s="35" t="s">
        <v>199</v>
      </c>
      <c r="I8" s="40"/>
      <c r="J8" s="63"/>
      <c r="K8" s="37"/>
      <c r="S8" s="37"/>
    </row>
    <row r="9" spans="1:19" ht="12.75">
      <c r="A9" s="34" t="s">
        <v>200</v>
      </c>
      <c r="B9" s="35" t="s">
        <v>190</v>
      </c>
      <c r="C9" s="35" t="s">
        <v>201</v>
      </c>
      <c r="D9" s="35" t="s">
        <v>202</v>
      </c>
      <c r="E9" s="35" t="s">
        <v>203</v>
      </c>
      <c r="F9" s="35" t="s">
        <v>192</v>
      </c>
      <c r="G9" s="35" t="s">
        <v>190</v>
      </c>
      <c r="H9" s="35" t="s">
        <v>204</v>
      </c>
      <c r="I9" s="40"/>
      <c r="J9" s="63"/>
      <c r="K9" s="37"/>
      <c r="S9" s="37"/>
    </row>
    <row r="10" spans="1:19" ht="12.75">
      <c r="A10" s="34" t="s">
        <v>205</v>
      </c>
      <c r="B10" s="35" t="s">
        <v>198</v>
      </c>
      <c r="C10" s="35" t="s">
        <v>198</v>
      </c>
      <c r="D10" s="35" t="s">
        <v>206</v>
      </c>
      <c r="E10" s="35" t="s">
        <v>197</v>
      </c>
      <c r="F10" s="35" t="s">
        <v>192</v>
      </c>
      <c r="G10" s="35" t="s">
        <v>192</v>
      </c>
      <c r="H10" s="35" t="s">
        <v>207</v>
      </c>
      <c r="I10" s="40"/>
      <c r="J10" s="63"/>
      <c r="K10" s="37"/>
      <c r="S10" s="37"/>
    </row>
    <row r="11" spans="1:19" ht="12.75">
      <c r="A11" s="34" t="s">
        <v>208</v>
      </c>
      <c r="B11" s="35" t="s">
        <v>194</v>
      </c>
      <c r="C11" s="35" t="s">
        <v>209</v>
      </c>
      <c r="D11" s="35" t="s">
        <v>210</v>
      </c>
      <c r="E11" s="35" t="s">
        <v>211</v>
      </c>
      <c r="F11" s="35" t="s">
        <v>202</v>
      </c>
      <c r="G11" s="35" t="s">
        <v>192</v>
      </c>
      <c r="H11" s="35" t="s">
        <v>212</v>
      </c>
      <c r="I11" s="40"/>
      <c r="J11" s="63"/>
      <c r="K11" s="37"/>
      <c r="S11" s="37"/>
    </row>
    <row r="12" spans="1:19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213</v>
      </c>
      <c r="I12" s="40"/>
      <c r="J12" s="63"/>
      <c r="K12" s="37"/>
      <c r="S12" s="37"/>
    </row>
    <row r="13" spans="1:19" ht="12.75">
      <c r="A13" s="34" t="s">
        <v>214</v>
      </c>
      <c r="B13" s="35" t="s">
        <v>215</v>
      </c>
      <c r="C13" s="35" t="s">
        <v>216</v>
      </c>
      <c r="D13" s="35" t="s">
        <v>217</v>
      </c>
      <c r="E13" s="35" t="s">
        <v>218</v>
      </c>
      <c r="F13" s="35" t="s">
        <v>219</v>
      </c>
      <c r="G13" s="35" t="s">
        <v>220</v>
      </c>
      <c r="H13" s="35" t="s">
        <v>221</v>
      </c>
      <c r="I13" s="40"/>
      <c r="J13" s="63"/>
      <c r="K13" s="37"/>
      <c r="S13" s="37"/>
    </row>
    <row r="14" spans="1:19" ht="12.75">
      <c r="A14" s="45" t="s">
        <v>222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64"/>
      <c r="K14" s="37"/>
      <c r="S14" s="37"/>
    </row>
    <row r="15" spans="1:19" ht="12.75">
      <c r="A15" s="34" t="s">
        <v>223</v>
      </c>
      <c r="B15" s="35" t="s">
        <v>224</v>
      </c>
      <c r="C15" s="35" t="s">
        <v>225</v>
      </c>
      <c r="D15" s="35" t="s">
        <v>226</v>
      </c>
      <c r="E15" s="35" t="s">
        <v>227</v>
      </c>
      <c r="F15" s="35" t="s">
        <v>228</v>
      </c>
      <c r="G15" s="35" t="s">
        <v>229</v>
      </c>
      <c r="H15" s="35" t="s">
        <v>230</v>
      </c>
      <c r="I15" s="40"/>
      <c r="J15" s="74">
        <f aca="true" t="shared" si="0" ref="J15:J23">IF($S$23=0,0,(S15/$S$23)*100)</f>
        <v>0</v>
      </c>
      <c r="K15" s="37"/>
      <c r="S15" s="37">
        <f>SUM(Assets!D11:D13)</f>
        <v>0</v>
      </c>
    </row>
    <row r="16" spans="1:19" ht="12.75">
      <c r="A16" s="34" t="s">
        <v>231</v>
      </c>
      <c r="B16" s="35" t="s">
        <v>232</v>
      </c>
      <c r="C16" s="35" t="s">
        <v>233</v>
      </c>
      <c r="D16" s="35" t="s">
        <v>234</v>
      </c>
      <c r="E16" s="35" t="s">
        <v>235</v>
      </c>
      <c r="F16" s="35" t="s">
        <v>236</v>
      </c>
      <c r="G16" s="35" t="s">
        <v>237</v>
      </c>
      <c r="H16" s="35" t="s">
        <v>238</v>
      </c>
      <c r="I16" s="40"/>
      <c r="J16" s="74">
        <f t="shared" si="0"/>
        <v>0</v>
      </c>
      <c r="K16" s="37"/>
      <c r="N16" s="36"/>
      <c r="S16" s="37">
        <f>SUM(Assets!D15:D18)-Assets!D19</f>
        <v>0</v>
      </c>
    </row>
    <row r="17" spans="1:19" ht="12.75">
      <c r="A17" s="34" t="s">
        <v>239</v>
      </c>
      <c r="B17" s="35" t="s">
        <v>240</v>
      </c>
      <c r="C17" s="35" t="s">
        <v>238</v>
      </c>
      <c r="D17" s="35" t="s">
        <v>241</v>
      </c>
      <c r="E17" s="35" t="s">
        <v>242</v>
      </c>
      <c r="F17" s="35" t="s">
        <v>243</v>
      </c>
      <c r="G17" s="35" t="s">
        <v>244</v>
      </c>
      <c r="H17" s="35" t="s">
        <v>225</v>
      </c>
      <c r="I17" s="40"/>
      <c r="J17" s="74">
        <f t="shared" si="0"/>
        <v>0</v>
      </c>
      <c r="K17" s="37"/>
      <c r="N17" s="50"/>
      <c r="S17" s="37">
        <f>SUM(Assets!D30:D33)</f>
        <v>0</v>
      </c>
    </row>
    <row r="18" spans="1:19" ht="12.75">
      <c r="A18" s="34" t="s">
        <v>245</v>
      </c>
      <c r="B18" s="35" t="s">
        <v>246</v>
      </c>
      <c r="C18" s="35" t="s">
        <v>247</v>
      </c>
      <c r="D18" s="35" t="s">
        <v>248</v>
      </c>
      <c r="E18" s="35" t="s">
        <v>249</v>
      </c>
      <c r="F18" s="35" t="s">
        <v>250</v>
      </c>
      <c r="G18" s="35" t="s">
        <v>251</v>
      </c>
      <c r="H18" s="35" t="s">
        <v>252</v>
      </c>
      <c r="I18" s="40"/>
      <c r="J18" s="74">
        <f t="shared" si="0"/>
        <v>0</v>
      </c>
      <c r="K18" s="37"/>
      <c r="S18" s="37">
        <f>SUM(Assets!D37:D39)</f>
        <v>0</v>
      </c>
    </row>
    <row r="19" spans="1:19" ht="12.75">
      <c r="A19" s="34" t="s">
        <v>253</v>
      </c>
      <c r="B19" s="35" t="s">
        <v>254</v>
      </c>
      <c r="C19" s="35" t="s">
        <v>255</v>
      </c>
      <c r="D19" s="35" t="s">
        <v>256</v>
      </c>
      <c r="E19" s="35" t="s">
        <v>257</v>
      </c>
      <c r="F19" s="35" t="s">
        <v>258</v>
      </c>
      <c r="G19" s="35" t="s">
        <v>259</v>
      </c>
      <c r="H19" s="35" t="s">
        <v>260</v>
      </c>
      <c r="I19" s="40"/>
      <c r="J19" s="74">
        <f t="shared" si="0"/>
        <v>0</v>
      </c>
      <c r="K19" s="37"/>
      <c r="S19" s="37">
        <f>SUM(Assets!D41)</f>
        <v>0</v>
      </c>
    </row>
    <row r="20" spans="1:19" ht="12.75">
      <c r="A20" s="34" t="s">
        <v>261</v>
      </c>
      <c r="B20" s="35" t="s">
        <v>262</v>
      </c>
      <c r="C20" s="35" t="s">
        <v>263</v>
      </c>
      <c r="D20" s="35" t="s">
        <v>264</v>
      </c>
      <c r="E20" s="35" t="s">
        <v>265</v>
      </c>
      <c r="F20" s="35" t="s">
        <v>266</v>
      </c>
      <c r="G20" s="35" t="s">
        <v>267</v>
      </c>
      <c r="H20" s="35" t="s">
        <v>268</v>
      </c>
      <c r="I20" s="40"/>
      <c r="J20" s="74">
        <f t="shared" si="0"/>
        <v>0</v>
      </c>
      <c r="K20" s="37"/>
      <c r="S20" s="37">
        <f>SUM(Assets!H30)</f>
        <v>0</v>
      </c>
    </row>
    <row r="21" spans="1:19" ht="12.75">
      <c r="A21" s="34" t="s">
        <v>269</v>
      </c>
      <c r="B21" s="35" t="s">
        <v>270</v>
      </c>
      <c r="C21" s="35" t="s">
        <v>247</v>
      </c>
      <c r="D21" s="35" t="s">
        <v>271</v>
      </c>
      <c r="E21" s="35" t="s">
        <v>272</v>
      </c>
      <c r="F21" s="35" t="s">
        <v>273</v>
      </c>
      <c r="G21" s="35" t="s">
        <v>274</v>
      </c>
      <c r="H21" s="35" t="s">
        <v>275</v>
      </c>
      <c r="I21" s="40"/>
      <c r="J21" s="74">
        <f t="shared" si="0"/>
        <v>0</v>
      </c>
      <c r="K21" s="37"/>
      <c r="S21" s="37">
        <f>SUM(Assets!H42:H43)</f>
        <v>0</v>
      </c>
    </row>
    <row r="22" spans="1:19" ht="12.75">
      <c r="A22" s="34" t="s">
        <v>276</v>
      </c>
      <c r="B22" s="35" t="s">
        <v>277</v>
      </c>
      <c r="C22" s="35" t="s">
        <v>278</v>
      </c>
      <c r="D22" s="35" t="s">
        <v>279</v>
      </c>
      <c r="E22" s="35" t="s">
        <v>280</v>
      </c>
      <c r="F22" s="35" t="s">
        <v>281</v>
      </c>
      <c r="G22" s="35" t="s">
        <v>282</v>
      </c>
      <c r="H22" s="35" t="s">
        <v>283</v>
      </c>
      <c r="I22" s="40"/>
      <c r="J22" s="74">
        <f t="shared" si="0"/>
        <v>0</v>
      </c>
      <c r="K22" s="37"/>
      <c r="S22" s="50">
        <f>SUM(Assets!$H$11:$H$17)+SUM(Assets!$H$33:$H$41)</f>
        <v>0</v>
      </c>
    </row>
    <row r="23" spans="1:19" ht="12.75">
      <c r="A23" s="34" t="s">
        <v>284</v>
      </c>
      <c r="B23" s="35" t="s">
        <v>285</v>
      </c>
      <c r="C23" s="35" t="s">
        <v>285</v>
      </c>
      <c r="D23" s="35" t="s">
        <v>285</v>
      </c>
      <c r="E23" s="35" t="s">
        <v>285</v>
      </c>
      <c r="F23" s="35" t="s">
        <v>285</v>
      </c>
      <c r="G23" s="35" t="s">
        <v>285</v>
      </c>
      <c r="H23" s="35" t="s">
        <v>285</v>
      </c>
      <c r="I23" s="40"/>
      <c r="J23" s="74">
        <f t="shared" si="0"/>
        <v>0</v>
      </c>
      <c r="K23" s="37"/>
      <c r="S23" s="37">
        <f>SUM(Assets!H3)</f>
        <v>0</v>
      </c>
    </row>
    <row r="24" spans="1:19" ht="12.75">
      <c r="A24" s="45" t="s">
        <v>286</v>
      </c>
      <c r="B24" s="45" t="s">
        <v>190</v>
      </c>
      <c r="C24" s="45" t="s">
        <v>190</v>
      </c>
      <c r="D24" s="45" t="s">
        <v>190</v>
      </c>
      <c r="E24" s="45" t="s">
        <v>190</v>
      </c>
      <c r="F24" s="45" t="s">
        <v>190</v>
      </c>
      <c r="G24" s="45" t="s">
        <v>190</v>
      </c>
      <c r="H24" s="45" t="s">
        <v>190</v>
      </c>
      <c r="I24" s="94"/>
      <c r="J24" s="77"/>
      <c r="K24" s="37"/>
      <c r="S24" s="37"/>
    </row>
    <row r="25" spans="1:19" ht="12.75">
      <c r="A25" s="34" t="s">
        <v>287</v>
      </c>
      <c r="B25" s="35" t="s">
        <v>288</v>
      </c>
      <c r="C25" s="35" t="s">
        <v>289</v>
      </c>
      <c r="D25" s="35" t="s">
        <v>290</v>
      </c>
      <c r="E25" s="35" t="s">
        <v>291</v>
      </c>
      <c r="F25" s="35" t="s">
        <v>292</v>
      </c>
      <c r="G25" s="35" t="s">
        <v>293</v>
      </c>
      <c r="H25" s="35" t="s">
        <v>294</v>
      </c>
      <c r="I25" s="40"/>
      <c r="J25" s="74">
        <f aca="true" t="shared" si="1" ref="J25:J35">IF($S$35=0,0,+(S25/$S$35)*100)</f>
        <v>0</v>
      </c>
      <c r="K25" s="56"/>
      <c r="S25" s="37">
        <f>SUM(Liabilities!D10:D12)</f>
        <v>0</v>
      </c>
    </row>
    <row r="26" spans="1:19" ht="12.75">
      <c r="A26" s="34" t="s">
        <v>295</v>
      </c>
      <c r="B26" s="35" t="s">
        <v>229</v>
      </c>
      <c r="C26" s="35" t="s">
        <v>296</v>
      </c>
      <c r="D26" s="35" t="s">
        <v>297</v>
      </c>
      <c r="E26" s="35" t="s">
        <v>298</v>
      </c>
      <c r="F26" s="35" t="s">
        <v>299</v>
      </c>
      <c r="G26" s="35" t="s">
        <v>300</v>
      </c>
      <c r="H26" s="35" t="s">
        <v>301</v>
      </c>
      <c r="I26" s="40"/>
      <c r="J26" s="74">
        <f t="shared" si="1"/>
        <v>0</v>
      </c>
      <c r="K26" s="48"/>
      <c r="S26" s="37">
        <f>SUM(Liabilities!D13:D14)</f>
        <v>0</v>
      </c>
    </row>
    <row r="27" spans="1:19" ht="12.75">
      <c r="A27" s="34" t="s">
        <v>302</v>
      </c>
      <c r="B27" s="35" t="s">
        <v>303</v>
      </c>
      <c r="C27" s="35" t="s">
        <v>304</v>
      </c>
      <c r="D27" s="35" t="s">
        <v>305</v>
      </c>
      <c r="E27" s="35" t="s">
        <v>306</v>
      </c>
      <c r="F27" s="35" t="s">
        <v>307</v>
      </c>
      <c r="G27" s="35" t="s">
        <v>308</v>
      </c>
      <c r="H27" s="35" t="s">
        <v>309</v>
      </c>
      <c r="I27" s="40"/>
      <c r="J27" s="74">
        <f t="shared" si="1"/>
        <v>0</v>
      </c>
      <c r="K27" s="56"/>
      <c r="S27" s="37">
        <f>SUM(Liabilities!D22)</f>
        <v>0</v>
      </c>
    </row>
    <row r="28" spans="1:19" ht="12.75">
      <c r="A28" s="34" t="s">
        <v>310</v>
      </c>
      <c r="B28" s="35" t="s">
        <v>311</v>
      </c>
      <c r="C28" s="35" t="s">
        <v>311</v>
      </c>
      <c r="D28" s="35" t="s">
        <v>312</v>
      </c>
      <c r="E28" s="35" t="s">
        <v>313</v>
      </c>
      <c r="F28" s="35" t="s">
        <v>311</v>
      </c>
      <c r="G28" s="35" t="s">
        <v>313</v>
      </c>
      <c r="H28" s="35" t="s">
        <v>314</v>
      </c>
      <c r="I28" s="40"/>
      <c r="J28" s="74">
        <f t="shared" si="1"/>
        <v>0</v>
      </c>
      <c r="K28" s="56"/>
      <c r="L28" s="54"/>
      <c r="S28" s="37">
        <f>SUM(Liabilities!D35)</f>
        <v>0</v>
      </c>
    </row>
    <row r="29" spans="1:19" ht="12.75">
      <c r="A29" s="34" t="s">
        <v>315</v>
      </c>
      <c r="B29" s="35" t="s">
        <v>316</v>
      </c>
      <c r="C29" s="35" t="s">
        <v>317</v>
      </c>
      <c r="D29" s="35" t="s">
        <v>227</v>
      </c>
      <c r="E29" s="35" t="s">
        <v>273</v>
      </c>
      <c r="F29" s="35" t="s">
        <v>275</v>
      </c>
      <c r="G29" s="35" t="s">
        <v>318</v>
      </c>
      <c r="H29" s="35" t="s">
        <v>236</v>
      </c>
      <c r="I29" s="40"/>
      <c r="J29" s="74">
        <f t="shared" si="1"/>
        <v>0</v>
      </c>
      <c r="K29" s="56"/>
      <c r="S29" s="37">
        <f>Liabilities!D32+Liabilities!D35+Liabilities!D36+Liabilities!D37</f>
        <v>0</v>
      </c>
    </row>
    <row r="30" spans="1:19" ht="12.75">
      <c r="A30" s="34" t="s">
        <v>319</v>
      </c>
      <c r="B30" s="35" t="s">
        <v>320</v>
      </c>
      <c r="C30" s="35" t="s">
        <v>321</v>
      </c>
      <c r="D30" s="35" t="s">
        <v>322</v>
      </c>
      <c r="E30" s="35" t="s">
        <v>323</v>
      </c>
      <c r="F30" s="35" t="s">
        <v>324</v>
      </c>
      <c r="G30" s="35" t="s">
        <v>325</v>
      </c>
      <c r="H30" s="35" t="s">
        <v>326</v>
      </c>
      <c r="I30" s="40"/>
      <c r="J30" s="74">
        <f t="shared" si="1"/>
        <v>0</v>
      </c>
      <c r="K30" s="37"/>
      <c r="S30" s="37">
        <f>+Liabilities!D38</f>
        <v>0</v>
      </c>
    </row>
    <row r="31" spans="1:19" ht="12.75">
      <c r="A31" s="34" t="s">
        <v>327</v>
      </c>
      <c r="B31" s="35" t="s">
        <v>328</v>
      </c>
      <c r="C31" s="35" t="s">
        <v>329</v>
      </c>
      <c r="D31" s="35" t="s">
        <v>330</v>
      </c>
      <c r="E31" s="35" t="s">
        <v>331</v>
      </c>
      <c r="F31" s="35" t="s">
        <v>230</v>
      </c>
      <c r="G31" s="35" t="s">
        <v>332</v>
      </c>
      <c r="H31" s="35" t="s">
        <v>333</v>
      </c>
      <c r="I31" s="40"/>
      <c r="J31" s="74">
        <f t="shared" si="1"/>
        <v>0</v>
      </c>
      <c r="K31" s="56"/>
      <c r="S31" s="37">
        <f>SUM(Liabilities!H10:H11)</f>
        <v>0</v>
      </c>
    </row>
    <row r="32" spans="1:19" ht="12.75">
      <c r="A32" s="34" t="s">
        <v>334</v>
      </c>
      <c r="B32" s="35" t="s">
        <v>311</v>
      </c>
      <c r="C32" s="35" t="s">
        <v>311</v>
      </c>
      <c r="D32" s="35" t="s">
        <v>246</v>
      </c>
      <c r="E32" s="35" t="s">
        <v>274</v>
      </c>
      <c r="F32" s="35" t="s">
        <v>335</v>
      </c>
      <c r="G32" s="35" t="s">
        <v>336</v>
      </c>
      <c r="H32" s="35" t="s">
        <v>313</v>
      </c>
      <c r="I32" s="40"/>
      <c r="J32" s="74">
        <f t="shared" si="1"/>
        <v>0</v>
      </c>
      <c r="K32" s="56"/>
      <c r="S32" s="37">
        <f>+Liabilities!H17</f>
        <v>0</v>
      </c>
    </row>
    <row r="33" spans="1:19" ht="12.75">
      <c r="A33" s="34" t="s">
        <v>337</v>
      </c>
      <c r="B33" s="35" t="s">
        <v>338</v>
      </c>
      <c r="C33" s="35" t="s">
        <v>339</v>
      </c>
      <c r="D33" s="35" t="s">
        <v>340</v>
      </c>
      <c r="E33" s="35" t="s">
        <v>339</v>
      </c>
      <c r="F33" s="35" t="s">
        <v>341</v>
      </c>
      <c r="G33" s="35" t="s">
        <v>247</v>
      </c>
      <c r="H33" s="35" t="s">
        <v>277</v>
      </c>
      <c r="I33" s="40"/>
      <c r="J33" s="74">
        <f t="shared" si="1"/>
        <v>0</v>
      </c>
      <c r="K33" s="56"/>
      <c r="S33" s="37">
        <f>SUM(Liabilities!H12:H21)-Liabilities!H17</f>
        <v>0</v>
      </c>
    </row>
    <row r="34" spans="1:19" ht="12.75">
      <c r="A34" s="34" t="s">
        <v>342</v>
      </c>
      <c r="B34" s="35" t="s">
        <v>343</v>
      </c>
      <c r="C34" s="35" t="s">
        <v>289</v>
      </c>
      <c r="D34" s="35" t="s">
        <v>344</v>
      </c>
      <c r="E34" s="35" t="s">
        <v>345</v>
      </c>
      <c r="F34" s="35" t="s">
        <v>346</v>
      </c>
      <c r="G34" s="35" t="s">
        <v>347</v>
      </c>
      <c r="H34" s="35" t="s">
        <v>348</v>
      </c>
      <c r="I34" s="40"/>
      <c r="J34" s="74">
        <f t="shared" si="1"/>
        <v>0</v>
      </c>
      <c r="K34" s="56"/>
      <c r="S34" s="37">
        <f>+NetWorth!H3</f>
        <v>0</v>
      </c>
    </row>
    <row r="35" spans="1:19" ht="12.75">
      <c r="A35" s="34" t="s">
        <v>349</v>
      </c>
      <c r="B35" s="35" t="s">
        <v>285</v>
      </c>
      <c r="C35" s="35" t="s">
        <v>285</v>
      </c>
      <c r="D35" s="35" t="s">
        <v>285</v>
      </c>
      <c r="E35" s="35" t="s">
        <v>285</v>
      </c>
      <c r="F35" s="35" t="s">
        <v>285</v>
      </c>
      <c r="G35" s="35" t="s">
        <v>285</v>
      </c>
      <c r="H35" s="35" t="s">
        <v>285</v>
      </c>
      <c r="I35" s="40"/>
      <c r="J35" s="74">
        <f t="shared" si="1"/>
        <v>0</v>
      </c>
      <c r="K35" s="37"/>
      <c r="S35" s="37">
        <f>+NetWorth!H9</f>
        <v>0</v>
      </c>
    </row>
    <row r="36" spans="1:19" ht="12.75">
      <c r="A36" s="45" t="s">
        <v>350</v>
      </c>
      <c r="B36" s="45" t="s">
        <v>190</v>
      </c>
      <c r="C36" s="45" t="s">
        <v>190</v>
      </c>
      <c r="D36" s="45" t="s">
        <v>190</v>
      </c>
      <c r="E36" s="45" t="s">
        <v>190</v>
      </c>
      <c r="F36" s="45" t="s">
        <v>190</v>
      </c>
      <c r="G36" s="45" t="s">
        <v>190</v>
      </c>
      <c r="H36" s="45" t="s">
        <v>190</v>
      </c>
      <c r="I36" s="94"/>
      <c r="J36" s="77"/>
      <c r="K36" s="37"/>
      <c r="S36" s="37"/>
    </row>
    <row r="37" spans="1:19" ht="12.75">
      <c r="A37" s="34" t="s">
        <v>351</v>
      </c>
      <c r="B37" s="35" t="s">
        <v>285</v>
      </c>
      <c r="C37" s="35" t="s">
        <v>285</v>
      </c>
      <c r="D37" s="35" t="s">
        <v>285</v>
      </c>
      <c r="E37" s="35" t="s">
        <v>285</v>
      </c>
      <c r="F37" s="35" t="s">
        <v>285</v>
      </c>
      <c r="G37" s="35" t="s">
        <v>285</v>
      </c>
      <c r="H37" s="35" t="s">
        <v>285</v>
      </c>
      <c r="I37" s="40"/>
      <c r="J37" s="76">
        <f aca="true" t="shared" si="2" ref="J37:J42">IF($S$37=0,0,+(S37/$S$37)*100)</f>
        <v>0</v>
      </c>
      <c r="K37" s="37"/>
      <c r="S37" s="37">
        <f>+Revenue!D12</f>
        <v>0</v>
      </c>
    </row>
    <row r="38" spans="1:19" ht="12.75">
      <c r="A38" s="34" t="s">
        <v>352</v>
      </c>
      <c r="B38" s="35" t="s">
        <v>353</v>
      </c>
      <c r="C38" s="35" t="s">
        <v>354</v>
      </c>
      <c r="D38" s="35" t="s">
        <v>355</v>
      </c>
      <c r="E38" s="35" t="s">
        <v>356</v>
      </c>
      <c r="F38" s="35" t="s">
        <v>344</v>
      </c>
      <c r="G38" s="35" t="s">
        <v>357</v>
      </c>
      <c r="H38" s="35" t="s">
        <v>358</v>
      </c>
      <c r="I38" s="40"/>
      <c r="J38" s="76">
        <f t="shared" si="2"/>
        <v>0</v>
      </c>
      <c r="K38" s="37"/>
      <c r="S38" s="37">
        <f>+Revenue!D17</f>
        <v>0</v>
      </c>
    </row>
    <row r="39" spans="1:19" ht="12.75">
      <c r="A39" s="34" t="s">
        <v>127</v>
      </c>
      <c r="B39" s="35" t="s">
        <v>359</v>
      </c>
      <c r="C39" s="35" t="s">
        <v>360</v>
      </c>
      <c r="D39" s="35" t="s">
        <v>361</v>
      </c>
      <c r="E39" s="35" t="s">
        <v>362</v>
      </c>
      <c r="F39" s="35" t="s">
        <v>363</v>
      </c>
      <c r="G39" s="35" t="s">
        <v>364</v>
      </c>
      <c r="H39" s="35" t="s">
        <v>365</v>
      </c>
      <c r="I39" s="40"/>
      <c r="J39" s="76">
        <f t="shared" si="2"/>
        <v>0</v>
      </c>
      <c r="K39" s="37"/>
      <c r="S39" s="37">
        <f>+Operation!D17</f>
        <v>0</v>
      </c>
    </row>
    <row r="40" spans="1:19" ht="12.75">
      <c r="A40" s="34" t="s">
        <v>366</v>
      </c>
      <c r="B40" s="35" t="s">
        <v>270</v>
      </c>
      <c r="C40" s="35" t="s">
        <v>367</v>
      </c>
      <c r="D40" s="35" t="s">
        <v>368</v>
      </c>
      <c r="E40" s="35" t="s">
        <v>369</v>
      </c>
      <c r="F40" s="35" t="s">
        <v>301</v>
      </c>
      <c r="G40" s="35" t="s">
        <v>370</v>
      </c>
      <c r="H40" s="35" t="s">
        <v>371</v>
      </c>
      <c r="I40" s="40"/>
      <c r="J40" s="76">
        <f t="shared" si="2"/>
        <v>0</v>
      </c>
      <c r="K40" s="37"/>
      <c r="S40" s="37">
        <f>+Operation!D19</f>
        <v>0</v>
      </c>
    </row>
    <row r="41" spans="1:19" ht="12.75">
      <c r="A41" s="34" t="s">
        <v>372</v>
      </c>
      <c r="B41" s="35" t="s">
        <v>314</v>
      </c>
      <c r="C41" s="35" t="s">
        <v>314</v>
      </c>
      <c r="D41" s="35" t="s">
        <v>373</v>
      </c>
      <c r="E41" s="35" t="s">
        <v>339</v>
      </c>
      <c r="F41" s="35" t="s">
        <v>374</v>
      </c>
      <c r="G41" s="35" t="s">
        <v>375</v>
      </c>
      <c r="H41" s="35" t="s">
        <v>274</v>
      </c>
      <c r="I41" s="40"/>
      <c r="J41" s="76">
        <f t="shared" si="2"/>
        <v>0</v>
      </c>
      <c r="K41" s="37"/>
      <c r="S41" s="37">
        <f>OtherRE!D15-OtherRE!D24</f>
        <v>0</v>
      </c>
    </row>
    <row r="42" spans="1:19" ht="12.75">
      <c r="A42" s="34" t="s">
        <v>376</v>
      </c>
      <c r="B42" s="35" t="s">
        <v>377</v>
      </c>
      <c r="C42" s="35" t="s">
        <v>378</v>
      </c>
      <c r="D42" s="35" t="s">
        <v>379</v>
      </c>
      <c r="E42" s="35" t="s">
        <v>229</v>
      </c>
      <c r="F42" s="35" t="s">
        <v>380</v>
      </c>
      <c r="G42" s="35" t="s">
        <v>252</v>
      </c>
      <c r="H42" s="35" t="s">
        <v>381</v>
      </c>
      <c r="I42" s="40"/>
      <c r="J42" s="76">
        <f t="shared" si="2"/>
        <v>0</v>
      </c>
      <c r="K42" s="37"/>
      <c r="S42" s="37">
        <f>+OtherRE!D28</f>
        <v>0</v>
      </c>
    </row>
    <row r="43" spans="1:19" ht="12.75">
      <c r="A43" s="45" t="s">
        <v>382</v>
      </c>
      <c r="B43" s="45" t="s">
        <v>190</v>
      </c>
      <c r="C43" s="45" t="s">
        <v>190</v>
      </c>
      <c r="D43" s="45" t="s">
        <v>190</v>
      </c>
      <c r="E43" s="45" t="s">
        <v>190</v>
      </c>
      <c r="F43" s="45" t="s">
        <v>190</v>
      </c>
      <c r="G43" s="45" t="s">
        <v>190</v>
      </c>
      <c r="H43" s="45" t="s">
        <v>190</v>
      </c>
      <c r="I43" s="94"/>
      <c r="J43" s="77"/>
      <c r="K43" s="37"/>
      <c r="S43" s="37"/>
    </row>
    <row r="44" spans="1:19" ht="12.75">
      <c r="A44" s="34" t="s">
        <v>383</v>
      </c>
      <c r="B44" s="35" t="s">
        <v>386</v>
      </c>
      <c r="C44" s="35" t="s">
        <v>303</v>
      </c>
      <c r="D44" s="35" t="s">
        <v>228</v>
      </c>
      <c r="E44" s="35" t="s">
        <v>388</v>
      </c>
      <c r="F44" s="35" t="s">
        <v>390</v>
      </c>
      <c r="G44" s="35" t="s">
        <v>391</v>
      </c>
      <c r="H44" s="35" t="s">
        <v>318</v>
      </c>
      <c r="I44" s="40"/>
      <c r="J44" s="79"/>
      <c r="K44" s="40"/>
      <c r="S44" s="40"/>
    </row>
    <row r="45" spans="1:11" ht="12.75">
      <c r="A45" s="34" t="s">
        <v>384</v>
      </c>
      <c r="B45" s="35" t="s">
        <v>387</v>
      </c>
      <c r="C45" s="35" t="s">
        <v>335</v>
      </c>
      <c r="D45" s="35" t="s">
        <v>335</v>
      </c>
      <c r="E45" s="35" t="s">
        <v>389</v>
      </c>
      <c r="F45" s="35" t="s">
        <v>388</v>
      </c>
      <c r="G45" s="35" t="s">
        <v>275</v>
      </c>
      <c r="H45" s="35" t="s">
        <v>392</v>
      </c>
      <c r="I45" s="40"/>
      <c r="J45" s="80">
        <f>IF(S30=0,0,S19/S30)</f>
        <v>0</v>
      </c>
      <c r="K45" s="40"/>
    </row>
    <row r="46" spans="1:19" ht="12.75">
      <c r="A46" s="34" t="s">
        <v>385</v>
      </c>
      <c r="B46" s="35" t="s">
        <v>314</v>
      </c>
      <c r="C46" s="35" t="s">
        <v>314</v>
      </c>
      <c r="D46" s="35" t="s">
        <v>272</v>
      </c>
      <c r="E46" s="35" t="s">
        <v>274</v>
      </c>
      <c r="F46" s="35" t="s">
        <v>335</v>
      </c>
      <c r="G46" s="35" t="s">
        <v>389</v>
      </c>
      <c r="H46" s="35" t="s">
        <v>272</v>
      </c>
      <c r="I46" s="40"/>
      <c r="J46" s="78"/>
      <c r="K46" s="40"/>
      <c r="S46" s="85"/>
    </row>
    <row r="47" spans="1:19" ht="12.75">
      <c r="A47" s="46" t="s">
        <v>393</v>
      </c>
      <c r="B47" s="47" t="s">
        <v>299</v>
      </c>
      <c r="C47" s="47" t="s">
        <v>339</v>
      </c>
      <c r="D47" s="47" t="s">
        <v>335</v>
      </c>
      <c r="E47" s="47" t="s">
        <v>272</v>
      </c>
      <c r="F47" s="47" t="s">
        <v>396</v>
      </c>
      <c r="G47" s="47" t="s">
        <v>275</v>
      </c>
      <c r="H47" s="47" t="s">
        <v>335</v>
      </c>
      <c r="I47" s="95"/>
      <c r="J47" s="78"/>
      <c r="K47" s="40"/>
      <c r="S47" s="31">
        <f>(((Revenue!D10)+((OtherRE!H9)))+((((NetWorth!D19-(Assets!H42+Assets!H43)))+(Revenue!D10)+((Revenue!D10)+((OtherRE!H9))+(((NetWorth!D19-(Assets!H42+Assets!H43))))))))</f>
        <v>0</v>
      </c>
    </row>
    <row r="48" spans="1:19" ht="12.75">
      <c r="A48" s="46" t="s">
        <v>394</v>
      </c>
      <c r="B48" s="47" t="s">
        <v>313</v>
      </c>
      <c r="C48" s="47" t="s">
        <v>387</v>
      </c>
      <c r="D48" s="47" t="s">
        <v>272</v>
      </c>
      <c r="E48" s="47" t="s">
        <v>246</v>
      </c>
      <c r="F48" s="47" t="s">
        <v>274</v>
      </c>
      <c r="G48" s="47" t="s">
        <v>271</v>
      </c>
      <c r="H48" s="47" t="s">
        <v>336</v>
      </c>
      <c r="I48" s="95"/>
      <c r="J48" s="81">
        <f>IF(S30=0,0,(S15+S16)/S30)</f>
        <v>0</v>
      </c>
      <c r="K48" s="41"/>
      <c r="S48" s="41"/>
    </row>
    <row r="49" spans="1:19" ht="12.75">
      <c r="A49" s="46" t="s">
        <v>395</v>
      </c>
      <c r="B49" s="47" t="s">
        <v>312</v>
      </c>
      <c r="C49" s="47" t="s">
        <v>312</v>
      </c>
      <c r="D49" s="47" t="s">
        <v>246</v>
      </c>
      <c r="E49" s="47" t="s">
        <v>314</v>
      </c>
      <c r="F49" s="47" t="s">
        <v>246</v>
      </c>
      <c r="G49" s="47" t="s">
        <v>387</v>
      </c>
      <c r="H49" s="47" t="s">
        <v>314</v>
      </c>
      <c r="I49" s="95"/>
      <c r="J49" s="78"/>
      <c r="K49" s="40"/>
      <c r="S49" s="41"/>
    </row>
    <row r="50" spans="1:19" ht="12.75">
      <c r="A50" s="34" t="s">
        <v>397</v>
      </c>
      <c r="B50" s="35" t="s">
        <v>400</v>
      </c>
      <c r="C50" s="35" t="s">
        <v>400</v>
      </c>
      <c r="D50" s="35" t="s">
        <v>400</v>
      </c>
      <c r="E50" s="35" t="s">
        <v>405</v>
      </c>
      <c r="F50" s="35" t="s">
        <v>400</v>
      </c>
      <c r="G50" s="35" t="s">
        <v>410</v>
      </c>
      <c r="H50" s="35" t="s">
        <v>400</v>
      </c>
      <c r="I50" s="40"/>
      <c r="J50" s="79"/>
      <c r="K50" s="40"/>
      <c r="S50" s="40"/>
    </row>
    <row r="51" spans="1:11" ht="12.75">
      <c r="A51" s="34" t="s">
        <v>398</v>
      </c>
      <c r="B51" s="35" t="s">
        <v>400</v>
      </c>
      <c r="C51" s="35" t="s">
        <v>401</v>
      </c>
      <c r="D51" s="35" t="s">
        <v>403</v>
      </c>
      <c r="E51" s="35" t="s">
        <v>406</v>
      </c>
      <c r="F51" s="35" t="s">
        <v>408</v>
      </c>
      <c r="G51" s="35" t="s">
        <v>411</v>
      </c>
      <c r="H51" s="35" t="s">
        <v>413</v>
      </c>
      <c r="I51" s="40"/>
      <c r="J51" s="83">
        <f>IF(S16=0,0,S37/S16)</f>
        <v>0</v>
      </c>
      <c r="K51" s="40"/>
    </row>
    <row r="52" spans="1:19" ht="12.75">
      <c r="A52" s="34" t="s">
        <v>399</v>
      </c>
      <c r="B52" s="35" t="s">
        <v>400</v>
      </c>
      <c r="C52" s="35" t="s">
        <v>402</v>
      </c>
      <c r="D52" s="35" t="s">
        <v>404</v>
      </c>
      <c r="E52" s="35" t="s">
        <v>407</v>
      </c>
      <c r="F52" s="35" t="s">
        <v>409</v>
      </c>
      <c r="G52" s="35" t="s">
        <v>412</v>
      </c>
      <c r="H52" s="35" t="s">
        <v>414</v>
      </c>
      <c r="I52" s="40"/>
      <c r="J52" s="79"/>
      <c r="K52" s="40"/>
      <c r="S52" s="40"/>
    </row>
    <row r="53" spans="1:19" ht="12.75">
      <c r="A53" s="46" t="s">
        <v>415</v>
      </c>
      <c r="B53" s="47" t="s">
        <v>400</v>
      </c>
      <c r="C53" s="47" t="s">
        <v>400</v>
      </c>
      <c r="D53" s="47" t="s">
        <v>400</v>
      </c>
      <c r="E53" s="47" t="s">
        <v>421</v>
      </c>
      <c r="F53" s="47" t="s">
        <v>400</v>
      </c>
      <c r="G53" s="47" t="s">
        <v>426</v>
      </c>
      <c r="H53" s="47" t="s">
        <v>400</v>
      </c>
      <c r="I53" s="95"/>
      <c r="J53" s="79"/>
      <c r="K53" s="40"/>
      <c r="S53" s="41"/>
    </row>
    <row r="54" spans="1:11" ht="12.75">
      <c r="A54" s="46" t="s">
        <v>416</v>
      </c>
      <c r="B54" s="47" t="s">
        <v>400</v>
      </c>
      <c r="C54" s="47" t="s">
        <v>418</v>
      </c>
      <c r="D54" s="47" t="s">
        <v>419</v>
      </c>
      <c r="E54" s="47" t="s">
        <v>422</v>
      </c>
      <c r="F54" s="47" t="s">
        <v>424</v>
      </c>
      <c r="G54" s="47" t="s">
        <v>427</v>
      </c>
      <c r="H54" s="47" t="s">
        <v>428</v>
      </c>
      <c r="I54" s="95"/>
      <c r="J54" s="82">
        <f>IF(S17=0,0,(Revenue!D14+Revenue!D15)/S17)</f>
        <v>0</v>
      </c>
      <c r="K54" s="41"/>
    </row>
    <row r="55" spans="1:19" ht="12.75">
      <c r="A55" s="46" t="s">
        <v>417</v>
      </c>
      <c r="B55" s="47" t="s">
        <v>400</v>
      </c>
      <c r="C55" s="47" t="s">
        <v>404</v>
      </c>
      <c r="D55" s="47" t="s">
        <v>420</v>
      </c>
      <c r="E55" s="47" t="s">
        <v>423</v>
      </c>
      <c r="F55" s="47" t="s">
        <v>425</v>
      </c>
      <c r="G55" s="47" t="s">
        <v>420</v>
      </c>
      <c r="H55" s="47" t="s">
        <v>429</v>
      </c>
      <c r="I55" s="95"/>
      <c r="J55" s="79"/>
      <c r="K55" s="40"/>
      <c r="S55" s="41"/>
    </row>
    <row r="56" spans="1:19" ht="12.75">
      <c r="A56" s="34" t="s">
        <v>430</v>
      </c>
      <c r="B56" s="35" t="s">
        <v>400</v>
      </c>
      <c r="C56" s="35" t="s">
        <v>400</v>
      </c>
      <c r="D56" s="35" t="s">
        <v>436</v>
      </c>
      <c r="E56" s="35" t="s">
        <v>439</v>
      </c>
      <c r="F56" s="35" t="s">
        <v>442</v>
      </c>
      <c r="G56" s="35" t="s">
        <v>445</v>
      </c>
      <c r="H56" s="35" t="s">
        <v>400</v>
      </c>
      <c r="I56" s="40"/>
      <c r="J56" s="79"/>
      <c r="K56" s="40"/>
      <c r="S56" s="40"/>
    </row>
    <row r="57" spans="1:19" ht="12.75">
      <c r="A57" s="34" t="s">
        <v>431</v>
      </c>
      <c r="B57" s="35" t="s">
        <v>400</v>
      </c>
      <c r="C57" s="35" t="s">
        <v>434</v>
      </c>
      <c r="D57" s="35" t="s">
        <v>437</v>
      </c>
      <c r="E57" s="35" t="s">
        <v>440</v>
      </c>
      <c r="F57" s="35" t="s">
        <v>443</v>
      </c>
      <c r="G57" s="35" t="s">
        <v>446</v>
      </c>
      <c r="H57" s="35" t="s">
        <v>448</v>
      </c>
      <c r="I57" s="40"/>
      <c r="J57" s="86">
        <f>IF(S27=0,0,(Revenue!D14+Revenue!D15)/S27)</f>
        <v>0</v>
      </c>
      <c r="K57" s="58"/>
      <c r="S57" s="40"/>
    </row>
    <row r="58" spans="1:19" ht="12.75">
      <c r="A58" s="34" t="s">
        <v>432</v>
      </c>
      <c r="B58" s="35" t="s">
        <v>433</v>
      </c>
      <c r="C58" s="35" t="s">
        <v>435</v>
      </c>
      <c r="D58" s="35" t="s">
        <v>438</v>
      </c>
      <c r="E58" s="35" t="s">
        <v>441</v>
      </c>
      <c r="F58" s="35" t="s">
        <v>444</v>
      </c>
      <c r="G58" s="35" t="s">
        <v>447</v>
      </c>
      <c r="H58" s="35" t="s">
        <v>409</v>
      </c>
      <c r="I58" s="40"/>
      <c r="J58" s="79"/>
      <c r="K58" s="40"/>
      <c r="S58" s="40"/>
    </row>
    <row r="59" spans="1:19" ht="12.75">
      <c r="A59" s="46" t="s">
        <v>449</v>
      </c>
      <c r="B59" s="47" t="s">
        <v>452</v>
      </c>
      <c r="C59" s="47" t="s">
        <v>370</v>
      </c>
      <c r="D59" s="47" t="s">
        <v>457</v>
      </c>
      <c r="E59" s="47" t="s">
        <v>229</v>
      </c>
      <c r="F59" s="47" t="s">
        <v>461</v>
      </c>
      <c r="G59" s="47" t="s">
        <v>386</v>
      </c>
      <c r="H59" s="47" t="s">
        <v>375</v>
      </c>
      <c r="I59" s="95"/>
      <c r="J59" s="79"/>
      <c r="K59" s="40"/>
      <c r="S59" s="41"/>
    </row>
    <row r="60" spans="1:19" ht="12.75">
      <c r="A60" s="46" t="s">
        <v>450</v>
      </c>
      <c r="B60" s="47" t="s">
        <v>453</v>
      </c>
      <c r="C60" s="47" t="s">
        <v>455</v>
      </c>
      <c r="D60" s="47" t="s">
        <v>458</v>
      </c>
      <c r="E60" s="47" t="s">
        <v>309</v>
      </c>
      <c r="F60" s="47" t="s">
        <v>307</v>
      </c>
      <c r="G60" s="47" t="s">
        <v>277</v>
      </c>
      <c r="H60" s="47" t="s">
        <v>464</v>
      </c>
      <c r="I60" s="95"/>
      <c r="J60" s="81">
        <f>IF((S19-S30)=0,0,S37/(S19-S30))</f>
        <v>0</v>
      </c>
      <c r="K60" s="41"/>
      <c r="S60" s="41"/>
    </row>
    <row r="61" spans="1:19" ht="12.75">
      <c r="A61" s="46" t="s">
        <v>451</v>
      </c>
      <c r="B61" s="47" t="s">
        <v>454</v>
      </c>
      <c r="C61" s="47" t="s">
        <v>456</v>
      </c>
      <c r="D61" s="47" t="s">
        <v>459</v>
      </c>
      <c r="E61" s="47" t="s">
        <v>460</v>
      </c>
      <c r="F61" s="47" t="s">
        <v>462</v>
      </c>
      <c r="G61" s="47" t="s">
        <v>463</v>
      </c>
      <c r="H61" s="47" t="s">
        <v>465</v>
      </c>
      <c r="I61" s="95"/>
      <c r="J61" s="79"/>
      <c r="K61" s="40"/>
      <c r="S61" s="41"/>
    </row>
    <row r="62" spans="1:19" ht="12.75">
      <c r="A62" s="34" t="s">
        <v>466</v>
      </c>
      <c r="B62" s="35" t="s">
        <v>469</v>
      </c>
      <c r="C62" s="35" t="s">
        <v>277</v>
      </c>
      <c r="D62" s="35" t="s">
        <v>305</v>
      </c>
      <c r="E62" s="35" t="s">
        <v>473</v>
      </c>
      <c r="F62" s="35" t="s">
        <v>475</v>
      </c>
      <c r="G62" s="35" t="s">
        <v>476</v>
      </c>
      <c r="H62" s="35" t="s">
        <v>477</v>
      </c>
      <c r="I62" s="40"/>
      <c r="J62" s="79"/>
      <c r="K62" s="40"/>
      <c r="S62" s="40"/>
    </row>
    <row r="63" spans="1:19" ht="12.75">
      <c r="A63" s="34" t="s">
        <v>467</v>
      </c>
      <c r="B63" s="35" t="s">
        <v>470</v>
      </c>
      <c r="C63" s="35" t="s">
        <v>471</v>
      </c>
      <c r="D63" s="35" t="s">
        <v>472</v>
      </c>
      <c r="E63" s="35" t="s">
        <v>474</v>
      </c>
      <c r="F63" s="35" t="s">
        <v>375</v>
      </c>
      <c r="G63" s="35" t="s">
        <v>317</v>
      </c>
      <c r="H63" s="35" t="s">
        <v>478</v>
      </c>
      <c r="I63" s="40"/>
      <c r="J63" s="86">
        <f>IF((OtherRE!D18+OtherRE!D19)=0,0,((OtherRE!D26)/(OtherRE!D18+OtherRE!D19)))</f>
        <v>0</v>
      </c>
      <c r="K63" s="40"/>
      <c r="S63" s="40"/>
    </row>
    <row r="64" spans="1:19" ht="12.75">
      <c r="A64" s="34" t="s">
        <v>468</v>
      </c>
      <c r="B64" s="35" t="s">
        <v>250</v>
      </c>
      <c r="C64" s="35" t="s">
        <v>274</v>
      </c>
      <c r="D64" s="35" t="s">
        <v>389</v>
      </c>
      <c r="E64" s="35" t="s">
        <v>389</v>
      </c>
      <c r="F64" s="35" t="s">
        <v>392</v>
      </c>
      <c r="G64" s="35" t="s">
        <v>392</v>
      </c>
      <c r="H64" s="35" t="s">
        <v>392</v>
      </c>
      <c r="I64" s="40"/>
      <c r="J64" s="79"/>
      <c r="K64" s="40"/>
      <c r="S64" s="40"/>
    </row>
    <row r="65" spans="1:19" ht="12.75">
      <c r="A65" s="46" t="s">
        <v>479</v>
      </c>
      <c r="B65" s="47" t="s">
        <v>190</v>
      </c>
      <c r="C65" s="47" t="s">
        <v>190</v>
      </c>
      <c r="D65" s="47" t="s">
        <v>307</v>
      </c>
      <c r="E65" s="47" t="s">
        <v>307</v>
      </c>
      <c r="F65" s="47" t="s">
        <v>190</v>
      </c>
      <c r="G65" s="47" t="s">
        <v>190</v>
      </c>
      <c r="H65" s="47" t="s">
        <v>307</v>
      </c>
      <c r="I65" s="95"/>
      <c r="J65" s="79"/>
      <c r="K65" s="40"/>
      <c r="L65" s="39"/>
      <c r="M65" s="39"/>
      <c r="N65" s="39"/>
      <c r="O65" s="39"/>
      <c r="P65" s="39"/>
      <c r="Q65" s="39"/>
      <c r="S65" s="41"/>
    </row>
    <row r="66" spans="1:19" ht="12.75">
      <c r="A66" s="46" t="s">
        <v>480</v>
      </c>
      <c r="B66" s="47" t="s">
        <v>190</v>
      </c>
      <c r="C66" s="47" t="s">
        <v>190</v>
      </c>
      <c r="D66" s="47" t="s">
        <v>482</v>
      </c>
      <c r="E66" s="47" t="s">
        <v>483</v>
      </c>
      <c r="F66" s="47" t="s">
        <v>190</v>
      </c>
      <c r="G66" s="47" t="s">
        <v>190</v>
      </c>
      <c r="H66" s="47" t="s">
        <v>484</v>
      </c>
      <c r="I66" s="95"/>
      <c r="J66" s="81">
        <f>IF(S26=0,0,(((OtherRE!D41+Revenue!D15+Operation!D14+Operation!D15))/S26))</f>
        <v>0</v>
      </c>
      <c r="K66" s="41"/>
      <c r="L66" s="39"/>
      <c r="M66" s="39"/>
      <c r="N66" s="39"/>
      <c r="O66" s="39"/>
      <c r="P66" s="39"/>
      <c r="Q66" s="39"/>
      <c r="S66" s="41"/>
    </row>
    <row r="67" spans="1:19" ht="12.75">
      <c r="A67" s="46" t="s">
        <v>481</v>
      </c>
      <c r="B67" s="47" t="s">
        <v>190</v>
      </c>
      <c r="C67" s="47" t="s">
        <v>190</v>
      </c>
      <c r="D67" s="47" t="s">
        <v>271</v>
      </c>
      <c r="E67" s="47" t="s">
        <v>392</v>
      </c>
      <c r="F67" s="47" t="s">
        <v>190</v>
      </c>
      <c r="G67" s="47" t="s">
        <v>190</v>
      </c>
      <c r="H67" s="47" t="s">
        <v>232</v>
      </c>
      <c r="I67" s="95"/>
      <c r="J67" s="79"/>
      <c r="K67" s="40"/>
      <c r="L67" s="39"/>
      <c r="M67" s="39"/>
      <c r="N67" s="39"/>
      <c r="O67" s="39"/>
      <c r="P67" s="39"/>
      <c r="Q67" s="39"/>
      <c r="S67" s="41"/>
    </row>
    <row r="68" spans="1:19" ht="12.75">
      <c r="A68" s="34" t="s">
        <v>485</v>
      </c>
      <c r="B68" s="35" t="s">
        <v>274</v>
      </c>
      <c r="C68" s="35" t="s">
        <v>313</v>
      </c>
      <c r="D68" s="35" t="s">
        <v>313</v>
      </c>
      <c r="E68" s="35" t="s">
        <v>387</v>
      </c>
      <c r="F68" s="35" t="s">
        <v>336</v>
      </c>
      <c r="G68" s="35" t="s">
        <v>313</v>
      </c>
      <c r="H68" s="35" t="s">
        <v>336</v>
      </c>
      <c r="I68" s="40"/>
      <c r="J68" s="79"/>
      <c r="K68" s="40"/>
      <c r="S68" s="40"/>
    </row>
    <row r="69" spans="1:19" ht="12.75">
      <c r="A69" s="34" t="s">
        <v>486</v>
      </c>
      <c r="B69" s="35" t="s">
        <v>488</v>
      </c>
      <c r="C69" s="35" t="s">
        <v>272</v>
      </c>
      <c r="D69" s="35" t="s">
        <v>335</v>
      </c>
      <c r="E69" s="35" t="s">
        <v>299</v>
      </c>
      <c r="F69" s="35" t="s">
        <v>274</v>
      </c>
      <c r="G69" s="35" t="s">
        <v>299</v>
      </c>
      <c r="H69" s="35" t="s">
        <v>299</v>
      </c>
      <c r="I69" s="40"/>
      <c r="J69" s="80">
        <f>IF((S34-S21)=0,0,S20/(S34-S21))</f>
        <v>0</v>
      </c>
      <c r="K69" s="40"/>
      <c r="S69" s="40"/>
    </row>
    <row r="70" spans="1:19" ht="12.75">
      <c r="A70" s="34" t="s">
        <v>487</v>
      </c>
      <c r="B70" s="35" t="s">
        <v>374</v>
      </c>
      <c r="C70" s="35" t="s">
        <v>391</v>
      </c>
      <c r="D70" s="35" t="s">
        <v>489</v>
      </c>
      <c r="E70" s="35" t="s">
        <v>461</v>
      </c>
      <c r="F70" s="35" t="s">
        <v>232</v>
      </c>
      <c r="G70" s="35" t="s">
        <v>232</v>
      </c>
      <c r="H70" s="35" t="s">
        <v>490</v>
      </c>
      <c r="I70" s="40"/>
      <c r="J70" s="79"/>
      <c r="K70" s="40"/>
      <c r="S70" s="40"/>
    </row>
    <row r="71" spans="1:19" ht="12.75">
      <c r="A71" s="46" t="s">
        <v>491</v>
      </c>
      <c r="B71" s="47" t="s">
        <v>377</v>
      </c>
      <c r="C71" s="47" t="s">
        <v>336</v>
      </c>
      <c r="D71" s="47" t="s">
        <v>336</v>
      </c>
      <c r="E71" s="47" t="s">
        <v>373</v>
      </c>
      <c r="F71" s="47" t="s">
        <v>312</v>
      </c>
      <c r="G71" s="47" t="s">
        <v>387</v>
      </c>
      <c r="H71" s="47" t="s">
        <v>336</v>
      </c>
      <c r="I71" s="95"/>
      <c r="J71" s="79"/>
      <c r="K71" s="40"/>
      <c r="S71" s="41"/>
    </row>
    <row r="72" spans="1:19" ht="12.75">
      <c r="A72" s="46" t="s">
        <v>492</v>
      </c>
      <c r="B72" s="47" t="s">
        <v>494</v>
      </c>
      <c r="C72" s="47" t="s">
        <v>232</v>
      </c>
      <c r="D72" s="47" t="s">
        <v>497</v>
      </c>
      <c r="E72" s="47" t="s">
        <v>232</v>
      </c>
      <c r="F72" s="47" t="s">
        <v>336</v>
      </c>
      <c r="G72" s="47" t="s">
        <v>387</v>
      </c>
      <c r="H72" s="47" t="s">
        <v>335</v>
      </c>
      <c r="I72" s="95"/>
      <c r="J72" s="81">
        <f>IF((S34-S21)=0,0,(S30+S31+S32+S33)/(S34-S21))</f>
        <v>0</v>
      </c>
      <c r="K72" s="41"/>
      <c r="S72" s="41"/>
    </row>
    <row r="73" spans="1:19" ht="12.75">
      <c r="A73" s="46" t="s">
        <v>493</v>
      </c>
      <c r="B73" s="47" t="s">
        <v>495</v>
      </c>
      <c r="C73" s="47" t="s">
        <v>496</v>
      </c>
      <c r="D73" s="47" t="s">
        <v>236</v>
      </c>
      <c r="E73" s="47" t="s">
        <v>228</v>
      </c>
      <c r="F73" s="47" t="s">
        <v>498</v>
      </c>
      <c r="G73" s="47" t="s">
        <v>232</v>
      </c>
      <c r="H73" s="47" t="s">
        <v>307</v>
      </c>
      <c r="I73" s="95"/>
      <c r="J73" s="79"/>
      <c r="K73" s="40"/>
      <c r="S73" s="41"/>
    </row>
    <row r="74" spans="1:19" ht="12.75">
      <c r="A74" s="34" t="s">
        <v>499</v>
      </c>
      <c r="B74" s="35" t="s">
        <v>502</v>
      </c>
      <c r="C74" s="35" t="s">
        <v>505</v>
      </c>
      <c r="D74" s="35" t="s">
        <v>508</v>
      </c>
      <c r="E74" s="35" t="s">
        <v>511</v>
      </c>
      <c r="F74" s="35" t="s">
        <v>513</v>
      </c>
      <c r="G74" s="35" t="s">
        <v>514</v>
      </c>
      <c r="H74" s="35" t="s">
        <v>462</v>
      </c>
      <c r="I74" s="40"/>
      <c r="J74" s="79"/>
      <c r="K74" s="40"/>
      <c r="S74" s="40"/>
    </row>
    <row r="75" spans="1:19" ht="12.75">
      <c r="A75" s="34" t="s">
        <v>500</v>
      </c>
      <c r="B75" s="35" t="s">
        <v>503</v>
      </c>
      <c r="C75" s="35" t="s">
        <v>506</v>
      </c>
      <c r="D75" s="35" t="s">
        <v>509</v>
      </c>
      <c r="E75" s="35" t="s">
        <v>512</v>
      </c>
      <c r="F75" s="35" t="s">
        <v>396</v>
      </c>
      <c r="G75" s="35" t="s">
        <v>282</v>
      </c>
      <c r="H75" s="35" t="s">
        <v>515</v>
      </c>
      <c r="I75" s="40"/>
      <c r="J75" s="86">
        <f>100*IF((S34-S21)=0,0,S42/(S34-S21))</f>
        <v>0</v>
      </c>
      <c r="K75" s="40"/>
      <c r="S75" s="40"/>
    </row>
    <row r="76" spans="1:19" ht="12.75">
      <c r="A76" s="34" t="s">
        <v>501</v>
      </c>
      <c r="B76" s="35" t="s">
        <v>504</v>
      </c>
      <c r="C76" s="35" t="s">
        <v>507</v>
      </c>
      <c r="D76" s="35" t="s">
        <v>510</v>
      </c>
      <c r="E76" s="35" t="s">
        <v>314</v>
      </c>
      <c r="F76" s="35" t="s">
        <v>275</v>
      </c>
      <c r="G76" s="35" t="s">
        <v>392</v>
      </c>
      <c r="H76" s="35" t="s">
        <v>335</v>
      </c>
      <c r="I76" s="40"/>
      <c r="J76" s="79"/>
      <c r="K76" s="40"/>
      <c r="S76" s="40"/>
    </row>
    <row r="77" spans="1:19" ht="12.75">
      <c r="A77" s="46" t="s">
        <v>516</v>
      </c>
      <c r="B77" s="47" t="s">
        <v>519</v>
      </c>
      <c r="C77" s="47" t="s">
        <v>226</v>
      </c>
      <c r="D77" s="47" t="s">
        <v>522</v>
      </c>
      <c r="E77" s="47" t="s">
        <v>476</v>
      </c>
      <c r="F77" s="47" t="s">
        <v>297</v>
      </c>
      <c r="G77" s="47" t="s">
        <v>297</v>
      </c>
      <c r="H77" s="47" t="s">
        <v>524</v>
      </c>
      <c r="I77" s="95"/>
      <c r="J77" s="79"/>
      <c r="K77" s="40"/>
      <c r="S77" s="41"/>
    </row>
    <row r="78" spans="1:19" ht="12.75">
      <c r="A78" s="46" t="s">
        <v>517</v>
      </c>
      <c r="B78" s="47" t="s">
        <v>520</v>
      </c>
      <c r="C78" s="47" t="s">
        <v>386</v>
      </c>
      <c r="D78" s="47" t="s">
        <v>523</v>
      </c>
      <c r="E78" s="47" t="s">
        <v>250</v>
      </c>
      <c r="F78" s="47" t="s">
        <v>252</v>
      </c>
      <c r="G78" s="47" t="s">
        <v>457</v>
      </c>
      <c r="H78" s="47" t="s">
        <v>249</v>
      </c>
      <c r="I78" s="95"/>
      <c r="J78" s="81">
        <f>100*(IF(S23=0,0,S42/S23))</f>
        <v>0</v>
      </c>
      <c r="K78" s="41"/>
      <c r="S78" s="41"/>
    </row>
    <row r="79" spans="1:19" ht="12.75">
      <c r="A79" s="46" t="s">
        <v>518</v>
      </c>
      <c r="B79" s="47" t="s">
        <v>341</v>
      </c>
      <c r="C79" s="47" t="s">
        <v>521</v>
      </c>
      <c r="D79" s="47" t="s">
        <v>392</v>
      </c>
      <c r="E79" s="47" t="s">
        <v>311</v>
      </c>
      <c r="F79" s="47" t="s">
        <v>336</v>
      </c>
      <c r="G79" s="47" t="s">
        <v>387</v>
      </c>
      <c r="H79" s="47" t="s">
        <v>387</v>
      </c>
      <c r="I79" s="95"/>
      <c r="J79" s="79"/>
      <c r="K79" s="40"/>
      <c r="S79" s="41"/>
    </row>
    <row r="80" spans="1:19" ht="12.75">
      <c r="A80" s="34" t="s">
        <v>525</v>
      </c>
      <c r="B80" s="35" t="s">
        <v>528</v>
      </c>
      <c r="C80" s="35" t="s">
        <v>531</v>
      </c>
      <c r="D80" s="35" t="s">
        <v>280</v>
      </c>
      <c r="E80" s="35" t="s">
        <v>533</v>
      </c>
      <c r="F80" s="35" t="s">
        <v>298</v>
      </c>
      <c r="G80" s="35" t="s">
        <v>236</v>
      </c>
      <c r="H80" s="35" t="s">
        <v>534</v>
      </c>
      <c r="I80" s="40"/>
      <c r="J80" s="79"/>
      <c r="K80" s="40"/>
      <c r="S80" s="40"/>
    </row>
    <row r="81" spans="1:19" ht="12.75">
      <c r="A81" s="34" t="s">
        <v>526</v>
      </c>
      <c r="B81" s="35" t="s">
        <v>529</v>
      </c>
      <c r="C81" s="35" t="s">
        <v>240</v>
      </c>
      <c r="D81" s="35" t="s">
        <v>532</v>
      </c>
      <c r="E81" s="35" t="s">
        <v>388</v>
      </c>
      <c r="F81" s="35" t="s">
        <v>389</v>
      </c>
      <c r="G81" s="35" t="s">
        <v>339</v>
      </c>
      <c r="H81" s="35" t="s">
        <v>535</v>
      </c>
      <c r="I81" s="40"/>
      <c r="J81" s="86">
        <f>IF(S20=0,0,S37/S20)</f>
        <v>0</v>
      </c>
      <c r="K81" s="40"/>
      <c r="S81" s="75"/>
    </row>
    <row r="82" spans="1:19" ht="12.75">
      <c r="A82" s="34" t="s">
        <v>527</v>
      </c>
      <c r="B82" s="35" t="s">
        <v>530</v>
      </c>
      <c r="C82" s="35" t="s">
        <v>303</v>
      </c>
      <c r="D82" s="35" t="s">
        <v>339</v>
      </c>
      <c r="E82" s="35" t="s">
        <v>299</v>
      </c>
      <c r="F82" s="35" t="s">
        <v>387</v>
      </c>
      <c r="G82" s="35" t="s">
        <v>387</v>
      </c>
      <c r="H82" s="35" t="s">
        <v>389</v>
      </c>
      <c r="I82" s="40"/>
      <c r="J82" s="79"/>
      <c r="K82" s="40"/>
      <c r="S82" s="40"/>
    </row>
    <row r="83" spans="1:19" ht="12.75">
      <c r="A83" s="46" t="s">
        <v>536</v>
      </c>
      <c r="B83" s="47" t="s">
        <v>241</v>
      </c>
      <c r="C83" s="47" t="s">
        <v>317</v>
      </c>
      <c r="D83" s="47" t="s">
        <v>270</v>
      </c>
      <c r="E83" s="47" t="s">
        <v>275</v>
      </c>
      <c r="F83" s="47" t="s">
        <v>335</v>
      </c>
      <c r="G83" s="47" t="s">
        <v>461</v>
      </c>
      <c r="H83" s="47" t="s">
        <v>250</v>
      </c>
      <c r="I83" s="95"/>
      <c r="J83" s="79"/>
      <c r="K83" s="40"/>
      <c r="S83" s="41"/>
    </row>
    <row r="84" spans="1:19" ht="12.75">
      <c r="A84" s="46" t="s">
        <v>537</v>
      </c>
      <c r="B84" s="47" t="s">
        <v>380</v>
      </c>
      <c r="C84" s="47" t="s">
        <v>318</v>
      </c>
      <c r="D84" s="47" t="s">
        <v>275</v>
      </c>
      <c r="E84" s="47" t="s">
        <v>272</v>
      </c>
      <c r="F84" s="47" t="s">
        <v>313</v>
      </c>
      <c r="G84" s="47" t="s">
        <v>271</v>
      </c>
      <c r="H84" s="47" t="s">
        <v>389</v>
      </c>
      <c r="I84" s="95"/>
      <c r="J84" s="81">
        <f>IF(S23=0,0,S37/S23)</f>
        <v>0</v>
      </c>
      <c r="K84" s="41"/>
      <c r="S84" s="84"/>
    </row>
    <row r="85" spans="1:19" ht="12.75">
      <c r="A85" s="46" t="s">
        <v>538</v>
      </c>
      <c r="B85" s="47" t="s">
        <v>386</v>
      </c>
      <c r="C85" s="47" t="s">
        <v>335</v>
      </c>
      <c r="D85" s="47" t="s">
        <v>272</v>
      </c>
      <c r="E85" s="47" t="s">
        <v>313</v>
      </c>
      <c r="F85" s="47" t="s">
        <v>246</v>
      </c>
      <c r="G85" s="47" t="s">
        <v>373</v>
      </c>
      <c r="H85" s="47" t="s">
        <v>336</v>
      </c>
      <c r="I85" s="95"/>
      <c r="J85" s="79"/>
      <c r="K85" s="40"/>
      <c r="S85" s="84"/>
    </row>
    <row r="86" spans="1:19" ht="12.75">
      <c r="A86" s="34" t="s">
        <v>539</v>
      </c>
      <c r="B86" s="35" t="s">
        <v>271</v>
      </c>
      <c r="C86" s="35" t="s">
        <v>461</v>
      </c>
      <c r="D86" s="35" t="s">
        <v>392</v>
      </c>
      <c r="E86" s="35" t="s">
        <v>252</v>
      </c>
      <c r="F86" s="35" t="s">
        <v>318</v>
      </c>
      <c r="G86" s="35" t="s">
        <v>190</v>
      </c>
      <c r="H86" s="35" t="s">
        <v>275</v>
      </c>
      <c r="I86" s="40"/>
      <c r="J86" s="79"/>
      <c r="K86" s="40"/>
      <c r="S86" s="75"/>
    </row>
    <row r="87" spans="1:19" ht="12.75">
      <c r="A87" s="34" t="s">
        <v>540</v>
      </c>
      <c r="B87" s="35" t="s">
        <v>542</v>
      </c>
      <c r="C87" s="35" t="s">
        <v>543</v>
      </c>
      <c r="D87" s="35" t="s">
        <v>544</v>
      </c>
      <c r="E87" s="35" t="s">
        <v>546</v>
      </c>
      <c r="F87" s="35" t="s">
        <v>548</v>
      </c>
      <c r="G87" s="35" t="s">
        <v>190</v>
      </c>
      <c r="H87" s="35" t="s">
        <v>550</v>
      </c>
      <c r="I87" s="40"/>
      <c r="J87" s="86">
        <f>IF('FRB Assets'!S37=0,0,(((Revenue!D15+Operation!D14+Operation!D15)/'FRB Assets'!S37))*100)</f>
        <v>0</v>
      </c>
      <c r="K87" s="40"/>
      <c r="S87" s="75"/>
    </row>
    <row r="88" spans="1:19" ht="12.75">
      <c r="A88" s="34" t="s">
        <v>541</v>
      </c>
      <c r="B88" s="35" t="s">
        <v>391</v>
      </c>
      <c r="C88" s="35" t="s">
        <v>297</v>
      </c>
      <c r="D88" s="35" t="s">
        <v>545</v>
      </c>
      <c r="E88" s="35" t="s">
        <v>547</v>
      </c>
      <c r="F88" s="35" t="s">
        <v>549</v>
      </c>
      <c r="G88" s="35" t="s">
        <v>190</v>
      </c>
      <c r="H88" s="35" t="s">
        <v>340</v>
      </c>
      <c r="I88" s="40"/>
      <c r="J88" s="79"/>
      <c r="K88" s="58"/>
      <c r="S88" s="75"/>
    </row>
    <row r="89" spans="1:19" ht="12.75">
      <c r="A89" s="46" t="s">
        <v>551</v>
      </c>
      <c r="B89" s="47" t="s">
        <v>389</v>
      </c>
      <c r="C89" s="47" t="s">
        <v>275</v>
      </c>
      <c r="D89" s="47" t="s">
        <v>232</v>
      </c>
      <c r="E89" s="47" t="s">
        <v>190</v>
      </c>
      <c r="F89" s="47" t="s">
        <v>190</v>
      </c>
      <c r="G89" s="47" t="s">
        <v>190</v>
      </c>
      <c r="H89" s="47" t="s">
        <v>339</v>
      </c>
      <c r="I89" s="95"/>
      <c r="J89" s="79"/>
      <c r="K89" s="40"/>
      <c r="S89" s="84"/>
    </row>
    <row r="90" spans="1:19" ht="12.75">
      <c r="A90" s="46" t="s">
        <v>552</v>
      </c>
      <c r="B90" s="47" t="s">
        <v>554</v>
      </c>
      <c r="C90" s="47" t="s">
        <v>555</v>
      </c>
      <c r="D90" s="47" t="s">
        <v>556</v>
      </c>
      <c r="E90" s="47" t="s">
        <v>190</v>
      </c>
      <c r="F90" s="47" t="s">
        <v>190</v>
      </c>
      <c r="G90" s="47" t="s">
        <v>190</v>
      </c>
      <c r="H90" s="47" t="s">
        <v>558</v>
      </c>
      <c r="I90" s="95"/>
      <c r="J90" s="81">
        <f>IF('FRB Assets'!S37=0,0,(100*(Operation!D11/'FRB Assets'!S37)))</f>
        <v>0</v>
      </c>
      <c r="K90" s="41"/>
      <c r="S90" s="84"/>
    </row>
    <row r="91" spans="1:19" ht="12.75">
      <c r="A91" s="46" t="s">
        <v>553</v>
      </c>
      <c r="B91" s="47" t="s">
        <v>279</v>
      </c>
      <c r="C91" s="47" t="s">
        <v>340</v>
      </c>
      <c r="D91" s="47" t="s">
        <v>557</v>
      </c>
      <c r="E91" s="47" t="s">
        <v>190</v>
      </c>
      <c r="F91" s="47" t="s">
        <v>190</v>
      </c>
      <c r="G91" s="47" t="s">
        <v>190</v>
      </c>
      <c r="H91" s="47" t="s">
        <v>523</v>
      </c>
      <c r="I91" s="95"/>
      <c r="J91" s="79"/>
      <c r="K91" s="40"/>
      <c r="S91" s="84"/>
    </row>
    <row r="92" spans="1:19" ht="12.75">
      <c r="A92" s="34" t="s">
        <v>559</v>
      </c>
      <c r="B92" s="35" t="s">
        <v>560</v>
      </c>
      <c r="C92" s="35" t="s">
        <v>561</v>
      </c>
      <c r="D92" s="35" t="s">
        <v>562</v>
      </c>
      <c r="E92" s="35" t="s">
        <v>563</v>
      </c>
      <c r="F92" s="35" t="s">
        <v>564</v>
      </c>
      <c r="G92" s="35" t="s">
        <v>565</v>
      </c>
      <c r="H92" s="35" t="s">
        <v>566</v>
      </c>
      <c r="I92" s="40"/>
      <c r="J92" s="86">
        <f>Revenue!$D$10</f>
        <v>0</v>
      </c>
      <c r="K92" s="43"/>
      <c r="S92" s="43"/>
    </row>
    <row r="93" spans="1:19" ht="12.75">
      <c r="A93" s="34" t="s">
        <v>567</v>
      </c>
      <c r="B93" s="35" t="s">
        <v>568</v>
      </c>
      <c r="C93" s="35" t="s">
        <v>569</v>
      </c>
      <c r="D93" s="35" t="s">
        <v>570</v>
      </c>
      <c r="E93" s="35" t="s">
        <v>571</v>
      </c>
      <c r="F93" s="35" t="s">
        <v>572</v>
      </c>
      <c r="G93" s="35" t="s">
        <v>573</v>
      </c>
      <c r="H93" s="35" t="s">
        <v>574</v>
      </c>
      <c r="I93" s="40"/>
      <c r="J93" s="86">
        <f>+Assets!$H$3</f>
        <v>0</v>
      </c>
      <c r="K93" s="43"/>
      <c r="S93" s="43"/>
    </row>
    <row r="95" ht="12.75" customHeight="1">
      <c r="S95" s="66" t="s">
        <v>109</v>
      </c>
    </row>
    <row r="96" spans="10:19" ht="12.75" customHeight="1">
      <c r="J96" s="72"/>
      <c r="S96" s="51">
        <f>SUM(Assets!$D$11:$D$13)</f>
        <v>0</v>
      </c>
    </row>
    <row r="97" spans="10:19" ht="12.75" customHeight="1">
      <c r="J97" s="72"/>
      <c r="S97" s="51">
        <f>Assets!$D$20</f>
        <v>0</v>
      </c>
    </row>
    <row r="98" spans="10:19" ht="12.75" customHeight="1">
      <c r="J98" s="72"/>
      <c r="S98" s="51">
        <f>SUM(Assets!$D$34)</f>
        <v>0</v>
      </c>
    </row>
    <row r="99" spans="10:19" ht="12.75" customHeight="1">
      <c r="J99" s="72"/>
      <c r="S99" s="51">
        <f>SUM(Assets!$D$24:Assets!$D$28)+SUM(Assets!$D$37:Assets!$D$39)</f>
        <v>0</v>
      </c>
    </row>
    <row r="100" spans="10:19" ht="12.75" customHeight="1">
      <c r="J100" s="72"/>
      <c r="S100" s="51">
        <f>SUM(S96:S99)</f>
        <v>0</v>
      </c>
    </row>
    <row r="101" spans="6:19" ht="12.75" customHeight="1">
      <c r="F101" s="73"/>
      <c r="J101" s="72"/>
      <c r="S101" s="51">
        <f>Assets!$H$30</f>
        <v>0</v>
      </c>
    </row>
    <row r="102" spans="10:19" ht="12.75" customHeight="1">
      <c r="J102" s="72"/>
      <c r="S102" s="51">
        <f>Assets!$H$42+Assets!$H$43</f>
        <v>0</v>
      </c>
    </row>
    <row r="103" spans="10:19" ht="12.75" customHeight="1">
      <c r="J103" s="72"/>
      <c r="S103" s="51">
        <f>SUM(Assets!$H$11:$H$17)+SUM(Assets!$H$33:$H$41)</f>
        <v>0</v>
      </c>
    </row>
    <row r="104" spans="10:19" ht="12.75" customHeight="1">
      <c r="J104" s="72"/>
      <c r="S104" s="51">
        <f>SUM(S100:S103)</f>
        <v>0</v>
      </c>
    </row>
    <row r="105" ht="12.75" customHeight="1">
      <c r="S105" s="52">
        <f>IF($S$104=0,0,100/$S$104)</f>
        <v>0</v>
      </c>
    </row>
    <row r="106" spans="10:19" ht="12.75" customHeight="1">
      <c r="J106" s="72"/>
      <c r="S106" s="51">
        <f>SUM(Liabilities!$D$10:Liabilities!$D$12)</f>
        <v>0</v>
      </c>
    </row>
    <row r="107" spans="10:19" ht="12.75" customHeight="1">
      <c r="J107" s="72"/>
      <c r="S107" s="51">
        <f>Liabilities!$D$13+Liabilities!$D$14</f>
        <v>0</v>
      </c>
    </row>
    <row r="108" spans="10:19" ht="12.75" customHeight="1">
      <c r="J108" s="72"/>
      <c r="S108" s="51">
        <f>Liabilities!$D$22</f>
        <v>0</v>
      </c>
    </row>
    <row r="109" spans="10:19" ht="12.75" customHeight="1">
      <c r="J109" s="72"/>
      <c r="S109" s="51">
        <f>Liabilities!$D$35</f>
        <v>0</v>
      </c>
    </row>
    <row r="110" spans="10:19" ht="12.75" customHeight="1">
      <c r="J110" s="72"/>
      <c r="S110" s="51">
        <f>Liabilities!$D$36+Liabilities!$D$37+Liabilities!$H$22</f>
        <v>0</v>
      </c>
    </row>
    <row r="111" spans="10:19" ht="12.75" customHeight="1">
      <c r="J111" s="72"/>
      <c r="S111" s="53">
        <f>+Liabilities!D38</f>
        <v>0</v>
      </c>
    </row>
    <row r="112" spans="10:19" ht="12.75" customHeight="1">
      <c r="J112" s="72"/>
      <c r="S112" s="51">
        <f>Liabilities!$H$10+Liabilities!$H$11</f>
        <v>0</v>
      </c>
    </row>
    <row r="113" spans="10:19" ht="12.75" customHeight="1">
      <c r="J113" s="72"/>
      <c r="S113" s="51">
        <f>Liabilities!$H$17</f>
        <v>0</v>
      </c>
    </row>
    <row r="114" spans="10:19" ht="12.75" customHeight="1">
      <c r="J114" s="72"/>
      <c r="S114" s="51">
        <f>SUM(Liabilities!$H$12:$H$16)+SUM(Liabilities!$H$18:$H$21)</f>
        <v>0</v>
      </c>
    </row>
    <row r="115" spans="10:19" ht="12.75" customHeight="1">
      <c r="J115" s="72"/>
      <c r="S115" s="51">
        <f>NetWorth!$D$19</f>
        <v>0</v>
      </c>
    </row>
    <row r="116" spans="10:19" ht="12.75" customHeight="1">
      <c r="J116" s="72"/>
      <c r="S116" s="51">
        <f>SUM(S111:S115)</f>
        <v>0</v>
      </c>
    </row>
    <row r="117" ht="12.75" customHeight="1">
      <c r="S117" s="52">
        <f>IF($S$116=0,0,100/$S$116)</f>
        <v>0</v>
      </c>
    </row>
    <row r="118" spans="10:19" ht="12.75" customHeight="1">
      <c r="J118" s="72"/>
      <c r="S118" s="65">
        <f>Revenue!$D$10</f>
        <v>0</v>
      </c>
    </row>
    <row r="119" spans="10:19" ht="12.75" customHeight="1">
      <c r="J119" s="72"/>
      <c r="S119" s="63">
        <f>Revenue!$D$17</f>
        <v>0</v>
      </c>
    </row>
    <row r="120" spans="10:19" ht="12.75" customHeight="1">
      <c r="J120" s="72"/>
      <c r="S120" s="63">
        <f>Operation!$D$17</f>
        <v>0</v>
      </c>
    </row>
    <row r="121" spans="10:19" ht="12.75" customHeight="1">
      <c r="J121" s="72"/>
      <c r="S121" s="63">
        <f>S119-S120</f>
        <v>0</v>
      </c>
    </row>
    <row r="122" spans="10:19" ht="12.75" customHeight="1">
      <c r="J122" s="72"/>
      <c r="S122" s="63">
        <f>OtherRE!$D$15-OtherRE!$D$24</f>
        <v>0</v>
      </c>
    </row>
    <row r="123" spans="10:19" ht="12.75" customHeight="1">
      <c r="J123" s="72"/>
      <c r="S123" s="63">
        <f>S121+S122</f>
        <v>0</v>
      </c>
    </row>
    <row r="124" ht="12.75" customHeight="1">
      <c r="S124" s="67">
        <f>IF($S$118=0,0,100/$S$118)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63" r:id="rId1"/>
  <headerFooter alignWithMargins="0">
    <oddFooter>&amp;L&amp;A&amp;RRMA - The Risk Management Association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124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A1" sqref="A1:H1"/>
    </sheetView>
  </sheetViews>
  <sheetFormatPr defaultColWidth="8.00390625" defaultRowHeight="12.75" customHeight="1"/>
  <cols>
    <col min="1" max="1" width="57.7109375" style="31" customWidth="1"/>
    <col min="2" max="5" width="15.28125" style="31" customWidth="1"/>
    <col min="6" max="6" width="18.28125" style="31" customWidth="1"/>
    <col min="7" max="7" width="11.8515625" style="31" customWidth="1"/>
    <col min="8" max="8" width="18.28125" style="31" customWidth="1"/>
    <col min="9" max="9" width="1.7109375" style="39" customWidth="1"/>
    <col min="10" max="10" width="17.421875" style="61" customWidth="1"/>
    <col min="11" max="11" width="17.421875" style="42" customWidth="1"/>
    <col min="12" max="17" width="8.00390625" style="31" customWidth="1"/>
    <col min="18" max="18" width="4.8515625" style="39" customWidth="1"/>
    <col min="19" max="19" width="0.5625" style="42" hidden="1" customWidth="1"/>
    <col min="20" max="20" width="11.140625" style="31" customWidth="1"/>
    <col min="21" max="255" width="8.00390625" style="31" customWidth="1"/>
    <col min="256" max="16384" width="8.00390625" style="31" customWidth="1"/>
  </cols>
  <sheetData>
    <row r="1" spans="1:19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60" t="s">
        <v>94</v>
      </c>
      <c r="K1" s="55"/>
      <c r="S1" s="42" t="s">
        <v>56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5" spans="2:9" ht="12.75">
      <c r="B5" s="32" t="s">
        <v>575</v>
      </c>
      <c r="C5" s="32" t="s">
        <v>576</v>
      </c>
      <c r="D5" s="32" t="s">
        <v>577</v>
      </c>
      <c r="E5" s="32" t="s">
        <v>578</v>
      </c>
      <c r="F5" s="32" t="s">
        <v>579</v>
      </c>
      <c r="G5" s="32"/>
      <c r="H5" s="32"/>
      <c r="I5" s="93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/>
      <c r="H6" s="45"/>
      <c r="I6" s="94"/>
      <c r="J6" s="62"/>
    </row>
    <row r="7" spans="1:19" ht="12.75">
      <c r="A7" s="34" t="s">
        <v>191</v>
      </c>
      <c r="B7" s="35" t="s">
        <v>204</v>
      </c>
      <c r="C7" s="35" t="s">
        <v>199</v>
      </c>
      <c r="D7" s="35" t="s">
        <v>199</v>
      </c>
      <c r="E7" s="35" t="s">
        <v>215</v>
      </c>
      <c r="F7" s="35" t="s">
        <v>195</v>
      </c>
      <c r="G7" s="35"/>
      <c r="H7" s="35"/>
      <c r="I7" s="40"/>
      <c r="J7" s="63"/>
      <c r="K7" s="37"/>
      <c r="S7" s="37"/>
    </row>
    <row r="8" spans="1:19" ht="12.75">
      <c r="A8" s="34" t="s">
        <v>196</v>
      </c>
      <c r="B8" s="35" t="s">
        <v>580</v>
      </c>
      <c r="C8" s="35" t="s">
        <v>581</v>
      </c>
      <c r="D8" s="35" t="s">
        <v>582</v>
      </c>
      <c r="E8" s="35" t="s">
        <v>206</v>
      </c>
      <c r="F8" s="35" t="s">
        <v>199</v>
      </c>
      <c r="G8" s="35"/>
      <c r="H8" s="35"/>
      <c r="I8" s="40"/>
      <c r="J8" s="63"/>
      <c r="K8" s="37"/>
      <c r="S8" s="37"/>
    </row>
    <row r="9" spans="1:19" ht="12.75">
      <c r="A9" s="34" t="s">
        <v>200</v>
      </c>
      <c r="B9" s="35" t="s">
        <v>582</v>
      </c>
      <c r="C9" s="35" t="s">
        <v>583</v>
      </c>
      <c r="D9" s="35" t="s">
        <v>204</v>
      </c>
      <c r="E9" s="35" t="s">
        <v>204</v>
      </c>
      <c r="F9" s="35" t="s">
        <v>204</v>
      </c>
      <c r="G9" s="35"/>
      <c r="H9" s="35"/>
      <c r="I9" s="40"/>
      <c r="J9" s="63"/>
      <c r="K9" s="37"/>
      <c r="S9" s="37"/>
    </row>
    <row r="10" spans="1:19" ht="12.75">
      <c r="A10" s="34" t="s">
        <v>205</v>
      </c>
      <c r="B10" s="35" t="s">
        <v>582</v>
      </c>
      <c r="C10" s="35" t="s">
        <v>584</v>
      </c>
      <c r="D10" s="35" t="s">
        <v>585</v>
      </c>
      <c r="E10" s="35" t="s">
        <v>586</v>
      </c>
      <c r="F10" s="35" t="s">
        <v>207</v>
      </c>
      <c r="G10" s="35"/>
      <c r="H10" s="35"/>
      <c r="I10" s="40"/>
      <c r="J10" s="63"/>
      <c r="K10" s="37"/>
      <c r="S10" s="37"/>
    </row>
    <row r="11" spans="1:19" ht="12.75">
      <c r="A11" s="34" t="s">
        <v>208</v>
      </c>
      <c r="B11" s="35" t="s">
        <v>587</v>
      </c>
      <c r="C11" s="35" t="s">
        <v>588</v>
      </c>
      <c r="D11" s="35" t="s">
        <v>589</v>
      </c>
      <c r="E11" s="35" t="s">
        <v>218</v>
      </c>
      <c r="F11" s="35" t="s">
        <v>212</v>
      </c>
      <c r="G11" s="35"/>
      <c r="H11" s="35"/>
      <c r="I11" s="40"/>
      <c r="J11" s="63"/>
      <c r="K11" s="37"/>
      <c r="S11" s="37"/>
    </row>
    <row r="12" spans="1:19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213</v>
      </c>
      <c r="G12" s="35"/>
      <c r="H12" s="35"/>
      <c r="I12" s="40"/>
      <c r="J12" s="63"/>
      <c r="K12" s="37"/>
      <c r="S12" s="37"/>
    </row>
    <row r="13" spans="1:19" ht="12.75">
      <c r="A13" s="34" t="s">
        <v>214</v>
      </c>
      <c r="B13" s="35" t="s">
        <v>590</v>
      </c>
      <c r="C13" s="35" t="s">
        <v>591</v>
      </c>
      <c r="D13" s="35" t="s">
        <v>592</v>
      </c>
      <c r="E13" s="35" t="s">
        <v>593</v>
      </c>
      <c r="F13" s="35" t="s">
        <v>221</v>
      </c>
      <c r="G13" s="35"/>
      <c r="H13" s="35"/>
      <c r="I13" s="40"/>
      <c r="J13" s="63"/>
      <c r="K13" s="37"/>
      <c r="S13" s="37"/>
    </row>
    <row r="14" spans="1:19" ht="12.75">
      <c r="A14" s="45" t="s">
        <v>222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/>
      <c r="H14" s="45"/>
      <c r="I14" s="94"/>
      <c r="J14" s="64"/>
      <c r="K14" s="37"/>
      <c r="S14" s="37"/>
    </row>
    <row r="15" spans="1:19" ht="12.75">
      <c r="A15" s="34" t="s">
        <v>223</v>
      </c>
      <c r="B15" s="35" t="s">
        <v>545</v>
      </c>
      <c r="C15" s="35" t="s">
        <v>594</v>
      </c>
      <c r="D15" s="35" t="s">
        <v>595</v>
      </c>
      <c r="E15" s="35" t="s">
        <v>226</v>
      </c>
      <c r="F15" s="35" t="s">
        <v>230</v>
      </c>
      <c r="G15" s="35"/>
      <c r="H15" s="49"/>
      <c r="I15" s="96"/>
      <c r="J15" s="74">
        <f aca="true" t="shared" si="0" ref="J15:J23">IF($S$23=0,0,(S15/$S$23)*100)</f>
        <v>0</v>
      </c>
      <c r="K15" s="37"/>
      <c r="S15" s="37">
        <f>SUM(Assets!D11:D13)</f>
        <v>0</v>
      </c>
    </row>
    <row r="16" spans="1:19" ht="12.75">
      <c r="A16" s="34" t="s">
        <v>231</v>
      </c>
      <c r="B16" s="35" t="s">
        <v>596</v>
      </c>
      <c r="C16" s="35" t="s">
        <v>290</v>
      </c>
      <c r="D16" s="35" t="s">
        <v>477</v>
      </c>
      <c r="E16" s="35" t="s">
        <v>549</v>
      </c>
      <c r="F16" s="35" t="s">
        <v>238</v>
      </c>
      <c r="G16" s="35"/>
      <c r="H16" s="49"/>
      <c r="I16" s="96"/>
      <c r="J16" s="74">
        <f t="shared" si="0"/>
        <v>0</v>
      </c>
      <c r="K16" s="37"/>
      <c r="N16" s="36"/>
      <c r="S16" s="37">
        <f>SUM(Assets!D15:D18)-Assets!D19</f>
        <v>0</v>
      </c>
    </row>
    <row r="17" spans="1:19" ht="12.75">
      <c r="A17" s="34" t="s">
        <v>239</v>
      </c>
      <c r="B17" s="35" t="s">
        <v>597</v>
      </c>
      <c r="C17" s="35" t="s">
        <v>294</v>
      </c>
      <c r="D17" s="35" t="s">
        <v>598</v>
      </c>
      <c r="E17" s="35" t="s">
        <v>234</v>
      </c>
      <c r="F17" s="35" t="s">
        <v>225</v>
      </c>
      <c r="G17" s="35"/>
      <c r="H17" s="49"/>
      <c r="I17" s="96"/>
      <c r="J17" s="74">
        <f t="shared" si="0"/>
        <v>0</v>
      </c>
      <c r="K17" s="37"/>
      <c r="N17" s="50"/>
      <c r="S17" s="37">
        <f>SUM(Assets!D30:D33)</f>
        <v>0</v>
      </c>
    </row>
    <row r="18" spans="1:19" ht="12.75">
      <c r="A18" s="34" t="s">
        <v>245</v>
      </c>
      <c r="B18" s="35" t="s">
        <v>318</v>
      </c>
      <c r="C18" s="35" t="s">
        <v>318</v>
      </c>
      <c r="D18" s="35" t="s">
        <v>396</v>
      </c>
      <c r="E18" s="35" t="s">
        <v>490</v>
      </c>
      <c r="F18" s="35" t="s">
        <v>252</v>
      </c>
      <c r="G18" s="35"/>
      <c r="H18" s="49"/>
      <c r="I18" s="96"/>
      <c r="J18" s="74">
        <f t="shared" si="0"/>
        <v>0</v>
      </c>
      <c r="K18" s="37"/>
      <c r="S18" s="37">
        <f>SUM(Assets!D37:D39)</f>
        <v>0</v>
      </c>
    </row>
    <row r="19" spans="1:19" ht="12.75">
      <c r="A19" s="34" t="s">
        <v>253</v>
      </c>
      <c r="B19" s="35" t="s">
        <v>599</v>
      </c>
      <c r="C19" s="35" t="s">
        <v>600</v>
      </c>
      <c r="D19" s="35" t="s">
        <v>601</v>
      </c>
      <c r="E19" s="35" t="s">
        <v>602</v>
      </c>
      <c r="F19" s="35" t="s">
        <v>260</v>
      </c>
      <c r="G19" s="35"/>
      <c r="H19" s="49"/>
      <c r="I19" s="96"/>
      <c r="J19" s="74">
        <f t="shared" si="0"/>
        <v>0</v>
      </c>
      <c r="K19" s="37"/>
      <c r="S19" s="37">
        <f>SUM(Assets!D41)</f>
        <v>0</v>
      </c>
    </row>
    <row r="20" spans="1:19" ht="12.75">
      <c r="A20" s="34" t="s">
        <v>261</v>
      </c>
      <c r="B20" s="35" t="s">
        <v>603</v>
      </c>
      <c r="C20" s="35" t="s">
        <v>604</v>
      </c>
      <c r="D20" s="35" t="s">
        <v>264</v>
      </c>
      <c r="E20" s="35" t="s">
        <v>605</v>
      </c>
      <c r="F20" s="35" t="s">
        <v>268</v>
      </c>
      <c r="G20" s="35"/>
      <c r="H20" s="49"/>
      <c r="I20" s="96"/>
      <c r="J20" s="74">
        <f t="shared" si="0"/>
        <v>0</v>
      </c>
      <c r="K20" s="37"/>
      <c r="S20" s="37">
        <f>SUM(Assets!H30)</f>
        <v>0</v>
      </c>
    </row>
    <row r="21" spans="1:19" ht="12.75">
      <c r="A21" s="34" t="s">
        <v>269</v>
      </c>
      <c r="B21" s="35" t="s">
        <v>318</v>
      </c>
      <c r="C21" s="35" t="s">
        <v>498</v>
      </c>
      <c r="D21" s="35" t="s">
        <v>247</v>
      </c>
      <c r="E21" s="35" t="s">
        <v>247</v>
      </c>
      <c r="F21" s="35" t="s">
        <v>275</v>
      </c>
      <c r="G21" s="35"/>
      <c r="H21" s="49"/>
      <c r="I21" s="96"/>
      <c r="J21" s="74">
        <f t="shared" si="0"/>
        <v>0</v>
      </c>
      <c r="K21" s="37"/>
      <c r="S21" s="37">
        <f>SUM(Assets!H42:H43)</f>
        <v>0</v>
      </c>
    </row>
    <row r="22" spans="1:19" ht="12.75">
      <c r="A22" s="34" t="s">
        <v>276</v>
      </c>
      <c r="B22" s="35" t="s">
        <v>606</v>
      </c>
      <c r="C22" s="35" t="s">
        <v>607</v>
      </c>
      <c r="D22" s="35" t="s">
        <v>608</v>
      </c>
      <c r="E22" s="35" t="s">
        <v>477</v>
      </c>
      <c r="F22" s="35" t="s">
        <v>283</v>
      </c>
      <c r="G22" s="35"/>
      <c r="H22" s="49"/>
      <c r="I22" s="96"/>
      <c r="J22" s="74">
        <f t="shared" si="0"/>
        <v>0</v>
      </c>
      <c r="K22" s="37"/>
      <c r="S22" s="50">
        <f>SUM(Assets!$H$11:$H$17)+SUM(Assets!$H$33:$H$41)</f>
        <v>0</v>
      </c>
    </row>
    <row r="23" spans="1:19" ht="12.75">
      <c r="A23" s="34" t="s">
        <v>284</v>
      </c>
      <c r="B23" s="35" t="s">
        <v>285</v>
      </c>
      <c r="C23" s="35" t="s">
        <v>285</v>
      </c>
      <c r="D23" s="35" t="s">
        <v>285</v>
      </c>
      <c r="E23" s="35" t="s">
        <v>285</v>
      </c>
      <c r="F23" s="35" t="s">
        <v>285</v>
      </c>
      <c r="G23" s="35"/>
      <c r="H23" s="49"/>
      <c r="I23" s="96"/>
      <c r="J23" s="74">
        <f t="shared" si="0"/>
        <v>0</v>
      </c>
      <c r="K23" s="37"/>
      <c r="S23" s="37">
        <f>SUM(Assets!H3)</f>
        <v>0</v>
      </c>
    </row>
    <row r="24" spans="1:19" ht="12.75">
      <c r="A24" s="45" t="s">
        <v>286</v>
      </c>
      <c r="B24" s="45" t="s">
        <v>190</v>
      </c>
      <c r="C24" s="45" t="s">
        <v>190</v>
      </c>
      <c r="D24" s="45" t="s">
        <v>190</v>
      </c>
      <c r="E24" s="45" t="s">
        <v>190</v>
      </c>
      <c r="F24" s="45" t="s">
        <v>190</v>
      </c>
      <c r="G24" s="45"/>
      <c r="H24" s="45"/>
      <c r="I24" s="94"/>
      <c r="J24" s="77"/>
      <c r="K24" s="37"/>
      <c r="S24" s="37"/>
    </row>
    <row r="25" spans="1:19" ht="12.75">
      <c r="A25" s="34" t="s">
        <v>287</v>
      </c>
      <c r="B25" s="35" t="s">
        <v>609</v>
      </c>
      <c r="C25" s="35" t="s">
        <v>610</v>
      </c>
      <c r="D25" s="35" t="s">
        <v>611</v>
      </c>
      <c r="E25" s="35" t="s">
        <v>612</v>
      </c>
      <c r="F25" s="35" t="s">
        <v>294</v>
      </c>
      <c r="G25" s="35"/>
      <c r="H25" s="35"/>
      <c r="I25" s="40"/>
      <c r="J25" s="74">
        <f aca="true" t="shared" si="1" ref="J25:J35">IF($S$35=0,0,+(S25/$S$35)*100)</f>
        <v>0</v>
      </c>
      <c r="K25" s="56"/>
      <c r="S25" s="37">
        <f>SUM(Liabilities!D10:D12)</f>
        <v>0</v>
      </c>
    </row>
    <row r="26" spans="1:19" ht="12.75">
      <c r="A26" s="34" t="s">
        <v>295</v>
      </c>
      <c r="B26" s="35" t="s">
        <v>371</v>
      </c>
      <c r="C26" s="35" t="s">
        <v>270</v>
      </c>
      <c r="D26" s="35" t="s">
        <v>249</v>
      </c>
      <c r="E26" s="35" t="s">
        <v>391</v>
      </c>
      <c r="F26" s="35" t="s">
        <v>301</v>
      </c>
      <c r="G26" s="35"/>
      <c r="H26" s="35"/>
      <c r="I26" s="40"/>
      <c r="J26" s="74">
        <f t="shared" si="1"/>
        <v>0</v>
      </c>
      <c r="K26" s="48"/>
      <c r="S26" s="37">
        <f>SUM(Liabilities!D13:D14)</f>
        <v>0</v>
      </c>
    </row>
    <row r="27" spans="1:19" ht="12.75">
      <c r="A27" s="34" t="s">
        <v>302</v>
      </c>
      <c r="B27" s="35" t="s">
        <v>613</v>
      </c>
      <c r="C27" s="35" t="s">
        <v>240</v>
      </c>
      <c r="D27" s="35" t="s">
        <v>614</v>
      </c>
      <c r="E27" s="35" t="s">
        <v>523</v>
      </c>
      <c r="F27" s="35" t="s">
        <v>309</v>
      </c>
      <c r="G27" s="35"/>
      <c r="H27" s="35"/>
      <c r="I27" s="40"/>
      <c r="J27" s="74">
        <f t="shared" si="1"/>
        <v>0</v>
      </c>
      <c r="K27" s="56"/>
      <c r="S27" s="37">
        <f>SUM(Liabilities!D22)</f>
        <v>0</v>
      </c>
    </row>
    <row r="28" spans="1:19" ht="12.75">
      <c r="A28" s="34" t="s">
        <v>310</v>
      </c>
      <c r="B28" s="35" t="s">
        <v>313</v>
      </c>
      <c r="C28" s="35" t="s">
        <v>336</v>
      </c>
      <c r="D28" s="35" t="s">
        <v>336</v>
      </c>
      <c r="E28" s="35" t="s">
        <v>246</v>
      </c>
      <c r="F28" s="35" t="s">
        <v>314</v>
      </c>
      <c r="G28" s="35"/>
      <c r="H28" s="35"/>
      <c r="I28" s="40"/>
      <c r="J28" s="74">
        <f t="shared" si="1"/>
        <v>0</v>
      </c>
      <c r="K28" s="56"/>
      <c r="L28" s="54"/>
      <c r="S28" s="37">
        <f>SUM(Liabilities!D35)</f>
        <v>0</v>
      </c>
    </row>
    <row r="29" spans="1:19" ht="12.75">
      <c r="A29" s="34" t="s">
        <v>315</v>
      </c>
      <c r="B29" s="35" t="s">
        <v>615</v>
      </c>
      <c r="C29" s="35" t="s">
        <v>473</v>
      </c>
      <c r="D29" s="35" t="s">
        <v>282</v>
      </c>
      <c r="E29" s="35" t="s">
        <v>616</v>
      </c>
      <c r="F29" s="35" t="s">
        <v>236</v>
      </c>
      <c r="G29" s="35"/>
      <c r="H29" s="35"/>
      <c r="I29" s="40"/>
      <c r="J29" s="74">
        <f t="shared" si="1"/>
        <v>0</v>
      </c>
      <c r="K29" s="56"/>
      <c r="S29" s="37">
        <f>Liabilities!D32+Liabilities!D35+Liabilities!D36+Liabilities!D37</f>
        <v>0</v>
      </c>
    </row>
    <row r="30" spans="1:19" ht="12.75">
      <c r="A30" s="34" t="s">
        <v>319</v>
      </c>
      <c r="B30" s="35" t="s">
        <v>617</v>
      </c>
      <c r="C30" s="35" t="s">
        <v>618</v>
      </c>
      <c r="D30" s="35" t="s">
        <v>619</v>
      </c>
      <c r="E30" s="35" t="s">
        <v>620</v>
      </c>
      <c r="F30" s="35" t="s">
        <v>326</v>
      </c>
      <c r="G30" s="35"/>
      <c r="H30" s="35"/>
      <c r="I30" s="40"/>
      <c r="J30" s="74">
        <f t="shared" si="1"/>
        <v>0</v>
      </c>
      <c r="K30" s="37"/>
      <c r="S30" s="37">
        <f>+Liabilities!D38</f>
        <v>0</v>
      </c>
    </row>
    <row r="31" spans="1:19" ht="12.75">
      <c r="A31" s="34" t="s">
        <v>327</v>
      </c>
      <c r="B31" s="35" t="s">
        <v>621</v>
      </c>
      <c r="C31" s="35" t="s">
        <v>622</v>
      </c>
      <c r="D31" s="35" t="s">
        <v>623</v>
      </c>
      <c r="E31" s="35" t="s">
        <v>624</v>
      </c>
      <c r="F31" s="35" t="s">
        <v>333</v>
      </c>
      <c r="G31" s="35"/>
      <c r="H31" s="35"/>
      <c r="I31" s="40"/>
      <c r="J31" s="74">
        <f t="shared" si="1"/>
        <v>0</v>
      </c>
      <c r="K31" s="56"/>
      <c r="S31" s="37">
        <f>SUM(Liabilities!H10:H11)</f>
        <v>0</v>
      </c>
    </row>
    <row r="32" spans="1:19" ht="12.75">
      <c r="A32" s="34" t="s">
        <v>334</v>
      </c>
      <c r="B32" s="35" t="s">
        <v>313</v>
      </c>
      <c r="C32" s="35" t="s">
        <v>271</v>
      </c>
      <c r="D32" s="35" t="s">
        <v>387</v>
      </c>
      <c r="E32" s="35" t="s">
        <v>246</v>
      </c>
      <c r="F32" s="35" t="s">
        <v>313</v>
      </c>
      <c r="G32" s="35"/>
      <c r="H32" s="35"/>
      <c r="I32" s="40"/>
      <c r="J32" s="74">
        <f t="shared" si="1"/>
        <v>0</v>
      </c>
      <c r="K32" s="56"/>
      <c r="S32" s="37">
        <f>+Liabilities!H17</f>
        <v>0</v>
      </c>
    </row>
    <row r="33" spans="1:19" ht="12.75">
      <c r="A33" s="34" t="s">
        <v>337</v>
      </c>
      <c r="B33" s="35" t="s">
        <v>248</v>
      </c>
      <c r="C33" s="35" t="s">
        <v>298</v>
      </c>
      <c r="D33" s="35" t="s">
        <v>625</v>
      </c>
      <c r="E33" s="35" t="s">
        <v>391</v>
      </c>
      <c r="F33" s="35" t="s">
        <v>277</v>
      </c>
      <c r="G33" s="35"/>
      <c r="H33" s="35"/>
      <c r="I33" s="40"/>
      <c r="J33" s="74">
        <f t="shared" si="1"/>
        <v>0</v>
      </c>
      <c r="K33" s="56"/>
      <c r="S33" s="37">
        <f>SUM(Liabilities!H12:H21)-Liabilities!H17</f>
        <v>0</v>
      </c>
    </row>
    <row r="34" spans="1:19" ht="12.75">
      <c r="A34" s="34" t="s">
        <v>342</v>
      </c>
      <c r="B34" s="35" t="s">
        <v>626</v>
      </c>
      <c r="C34" s="35" t="s">
        <v>617</v>
      </c>
      <c r="D34" s="35" t="s">
        <v>627</v>
      </c>
      <c r="E34" s="35" t="s">
        <v>628</v>
      </c>
      <c r="F34" s="35" t="s">
        <v>348</v>
      </c>
      <c r="G34" s="35"/>
      <c r="H34" s="35"/>
      <c r="I34" s="40"/>
      <c r="J34" s="74">
        <f t="shared" si="1"/>
        <v>0</v>
      </c>
      <c r="K34" s="56"/>
      <c r="S34" s="37">
        <f>+NetWorth!H3</f>
        <v>0</v>
      </c>
    </row>
    <row r="35" spans="1:19" ht="12.75">
      <c r="A35" s="34" t="s">
        <v>349</v>
      </c>
      <c r="B35" s="35" t="s">
        <v>285</v>
      </c>
      <c r="C35" s="35" t="s">
        <v>285</v>
      </c>
      <c r="D35" s="35" t="s">
        <v>285</v>
      </c>
      <c r="E35" s="35" t="s">
        <v>285</v>
      </c>
      <c r="F35" s="35" t="s">
        <v>285</v>
      </c>
      <c r="G35" s="35"/>
      <c r="H35" s="35"/>
      <c r="I35" s="40"/>
      <c r="J35" s="74">
        <f t="shared" si="1"/>
        <v>0</v>
      </c>
      <c r="K35" s="37"/>
      <c r="S35" s="37">
        <f>+NetWorth!H9</f>
        <v>0</v>
      </c>
    </row>
    <row r="36" spans="1:19" ht="12.75">
      <c r="A36" s="45" t="s">
        <v>350</v>
      </c>
      <c r="B36" s="45" t="s">
        <v>190</v>
      </c>
      <c r="C36" s="45" t="s">
        <v>190</v>
      </c>
      <c r="D36" s="45" t="s">
        <v>190</v>
      </c>
      <c r="E36" s="45" t="s">
        <v>190</v>
      </c>
      <c r="F36" s="45" t="s">
        <v>190</v>
      </c>
      <c r="G36" s="45"/>
      <c r="H36" s="45"/>
      <c r="I36" s="94"/>
      <c r="J36" s="77"/>
      <c r="K36" s="37"/>
      <c r="S36" s="37"/>
    </row>
    <row r="37" spans="1:19" ht="12.75">
      <c r="A37" s="34" t="s">
        <v>351</v>
      </c>
      <c r="B37" s="35" t="s">
        <v>285</v>
      </c>
      <c r="C37" s="35" t="s">
        <v>285</v>
      </c>
      <c r="D37" s="35" t="s">
        <v>285</v>
      </c>
      <c r="E37" s="35" t="s">
        <v>285</v>
      </c>
      <c r="F37" s="35" t="s">
        <v>285</v>
      </c>
      <c r="G37" s="35"/>
      <c r="H37" s="35"/>
      <c r="I37" s="40"/>
      <c r="J37" s="76">
        <f aca="true" t="shared" si="2" ref="J37:J42">IF($S$37=0,0,+(S37/$S$37)*100)</f>
        <v>0</v>
      </c>
      <c r="K37" s="37"/>
      <c r="S37" s="37">
        <f>+Revenue!D12</f>
        <v>0</v>
      </c>
    </row>
    <row r="38" spans="1:19" ht="12.75">
      <c r="A38" s="34" t="s">
        <v>352</v>
      </c>
      <c r="B38" s="35" t="s">
        <v>629</v>
      </c>
      <c r="C38" s="35" t="s">
        <v>326</v>
      </c>
      <c r="D38" s="35" t="s">
        <v>630</v>
      </c>
      <c r="E38" s="35" t="s">
        <v>631</v>
      </c>
      <c r="F38" s="35" t="s">
        <v>358</v>
      </c>
      <c r="G38" s="35"/>
      <c r="H38" s="35"/>
      <c r="I38" s="40"/>
      <c r="J38" s="76">
        <f t="shared" si="2"/>
        <v>0</v>
      </c>
      <c r="K38" s="37"/>
      <c r="S38" s="37">
        <f>+Revenue!D17</f>
        <v>0</v>
      </c>
    </row>
    <row r="39" spans="1:19" ht="12.75">
      <c r="A39" s="34" t="s">
        <v>127</v>
      </c>
      <c r="B39" s="35" t="s">
        <v>632</v>
      </c>
      <c r="C39" s="35" t="s">
        <v>258</v>
      </c>
      <c r="D39" s="35" t="s">
        <v>258</v>
      </c>
      <c r="E39" s="35" t="s">
        <v>633</v>
      </c>
      <c r="F39" s="35" t="s">
        <v>365</v>
      </c>
      <c r="G39" s="35"/>
      <c r="H39" s="35"/>
      <c r="I39" s="40"/>
      <c r="J39" s="76">
        <f t="shared" si="2"/>
        <v>0</v>
      </c>
      <c r="K39" s="37"/>
      <c r="S39" s="37">
        <f>+Operation!D17</f>
        <v>0</v>
      </c>
    </row>
    <row r="40" spans="1:19" ht="12.75">
      <c r="A40" s="34" t="s">
        <v>366</v>
      </c>
      <c r="B40" s="35" t="s">
        <v>634</v>
      </c>
      <c r="C40" s="35" t="s">
        <v>634</v>
      </c>
      <c r="D40" s="35" t="s">
        <v>523</v>
      </c>
      <c r="E40" s="35" t="s">
        <v>297</v>
      </c>
      <c r="F40" s="35" t="s">
        <v>371</v>
      </c>
      <c r="G40" s="35"/>
      <c r="H40" s="35"/>
      <c r="I40" s="40"/>
      <c r="J40" s="76">
        <f t="shared" si="2"/>
        <v>0</v>
      </c>
      <c r="K40" s="37"/>
      <c r="S40" s="37">
        <f>+Operation!D19</f>
        <v>0</v>
      </c>
    </row>
    <row r="41" spans="1:19" ht="12.75">
      <c r="A41" s="34" t="s">
        <v>372</v>
      </c>
      <c r="B41" s="35" t="s">
        <v>272</v>
      </c>
      <c r="C41" s="35" t="s">
        <v>313</v>
      </c>
      <c r="D41" s="35" t="s">
        <v>389</v>
      </c>
      <c r="E41" s="35" t="s">
        <v>336</v>
      </c>
      <c r="F41" s="35" t="s">
        <v>274</v>
      </c>
      <c r="G41" s="35"/>
      <c r="H41" s="35"/>
      <c r="I41" s="40"/>
      <c r="J41" s="76">
        <f t="shared" si="2"/>
        <v>0</v>
      </c>
      <c r="K41" s="37"/>
      <c r="S41" s="37">
        <f>OtherRE!D15-OtherRE!D24</f>
        <v>0</v>
      </c>
    </row>
    <row r="42" spans="1:19" ht="12.75">
      <c r="A42" s="34" t="s">
        <v>376</v>
      </c>
      <c r="B42" s="35" t="s">
        <v>523</v>
      </c>
      <c r="C42" s="35" t="s">
        <v>293</v>
      </c>
      <c r="D42" s="35" t="s">
        <v>489</v>
      </c>
      <c r="E42" s="35" t="s">
        <v>375</v>
      </c>
      <c r="F42" s="35" t="s">
        <v>381</v>
      </c>
      <c r="G42" s="35"/>
      <c r="H42" s="35"/>
      <c r="I42" s="40"/>
      <c r="J42" s="76">
        <f t="shared" si="2"/>
        <v>0</v>
      </c>
      <c r="K42" s="37"/>
      <c r="S42" s="37">
        <f>+OtherRE!D28</f>
        <v>0</v>
      </c>
    </row>
    <row r="43" spans="1:19" ht="12.75">
      <c r="A43" s="45" t="s">
        <v>382</v>
      </c>
      <c r="B43" s="45" t="s">
        <v>190</v>
      </c>
      <c r="C43" s="45" t="s">
        <v>190</v>
      </c>
      <c r="D43" s="45" t="s">
        <v>190</v>
      </c>
      <c r="E43" s="45" t="s">
        <v>190</v>
      </c>
      <c r="F43" s="45" t="s">
        <v>190</v>
      </c>
      <c r="G43" s="45"/>
      <c r="H43" s="45"/>
      <c r="I43" s="94"/>
      <c r="J43" s="77"/>
      <c r="K43" s="37"/>
      <c r="S43" s="37"/>
    </row>
    <row r="44" spans="1:19" ht="12.75">
      <c r="A44" s="34" t="s">
        <v>383</v>
      </c>
      <c r="B44" s="35" t="s">
        <v>248</v>
      </c>
      <c r="C44" s="35" t="s">
        <v>318</v>
      </c>
      <c r="D44" s="35" t="s">
        <v>303</v>
      </c>
      <c r="E44" s="35" t="s">
        <v>250</v>
      </c>
      <c r="F44" s="35" t="s">
        <v>318</v>
      </c>
      <c r="G44" s="35"/>
      <c r="H44" s="57"/>
      <c r="I44" s="58"/>
      <c r="J44" s="79"/>
      <c r="K44" s="40"/>
      <c r="S44" s="40"/>
    </row>
    <row r="45" spans="1:11" ht="12.75">
      <c r="A45" s="34" t="s">
        <v>384</v>
      </c>
      <c r="B45" s="35" t="s">
        <v>389</v>
      </c>
      <c r="C45" s="35" t="s">
        <v>392</v>
      </c>
      <c r="D45" s="35" t="s">
        <v>389</v>
      </c>
      <c r="E45" s="35" t="s">
        <v>392</v>
      </c>
      <c r="F45" s="35" t="s">
        <v>392</v>
      </c>
      <c r="G45" s="35"/>
      <c r="H45" s="35"/>
      <c r="I45" s="40"/>
      <c r="J45" s="80">
        <f>IF(S30=0,0,S19/S30)</f>
        <v>0</v>
      </c>
      <c r="K45" s="40"/>
    </row>
    <row r="46" spans="1:19" ht="12.75">
      <c r="A46" s="34" t="s">
        <v>385</v>
      </c>
      <c r="B46" s="35" t="s">
        <v>272</v>
      </c>
      <c r="C46" s="35" t="s">
        <v>387</v>
      </c>
      <c r="D46" s="35" t="s">
        <v>274</v>
      </c>
      <c r="E46" s="35" t="s">
        <v>387</v>
      </c>
      <c r="F46" s="35" t="s">
        <v>272</v>
      </c>
      <c r="G46" s="35"/>
      <c r="H46" s="57"/>
      <c r="I46" s="58"/>
      <c r="J46" s="78"/>
      <c r="K46" s="40"/>
      <c r="S46" s="85"/>
    </row>
    <row r="47" spans="1:19" ht="12.75">
      <c r="A47" s="46" t="s">
        <v>393</v>
      </c>
      <c r="B47" s="47" t="s">
        <v>247</v>
      </c>
      <c r="C47" s="47" t="s">
        <v>339</v>
      </c>
      <c r="D47" s="47" t="s">
        <v>247</v>
      </c>
      <c r="E47" s="47" t="s">
        <v>232</v>
      </c>
      <c r="F47" s="47" t="s">
        <v>335</v>
      </c>
      <c r="G47" s="47"/>
      <c r="H47" s="47"/>
      <c r="I47" s="95"/>
      <c r="J47" s="78"/>
      <c r="K47" s="40"/>
      <c r="S47" s="31">
        <f>(((Revenue!D10)+((OtherRE!H9)))+((((NetWorth!D19-(Assets!H42+Assets!H43)))+(Revenue!D10)+((Revenue!D10)+((OtherRE!H9))+(((NetWorth!D19-(Assets!H42+Assets!H43))))))))</f>
        <v>0</v>
      </c>
    </row>
    <row r="48" spans="1:19" ht="12.75">
      <c r="A48" s="46" t="s">
        <v>394</v>
      </c>
      <c r="B48" s="47" t="s">
        <v>387</v>
      </c>
      <c r="C48" s="47" t="s">
        <v>336</v>
      </c>
      <c r="D48" s="47" t="s">
        <v>635</v>
      </c>
      <c r="E48" s="47" t="s">
        <v>373</v>
      </c>
      <c r="F48" s="47" t="s">
        <v>336</v>
      </c>
      <c r="G48" s="47"/>
      <c r="H48" s="47"/>
      <c r="I48" s="95"/>
      <c r="J48" s="81">
        <f>IF(S30=0,0,(S15+S16)/S30)</f>
        <v>0</v>
      </c>
      <c r="K48" s="41"/>
      <c r="S48" s="41"/>
    </row>
    <row r="49" spans="1:19" ht="12.75">
      <c r="A49" s="46" t="s">
        <v>395</v>
      </c>
      <c r="B49" s="47" t="s">
        <v>246</v>
      </c>
      <c r="C49" s="47" t="s">
        <v>314</v>
      </c>
      <c r="D49" s="47" t="s">
        <v>246</v>
      </c>
      <c r="E49" s="47" t="s">
        <v>314</v>
      </c>
      <c r="F49" s="47" t="s">
        <v>314</v>
      </c>
      <c r="G49" s="47"/>
      <c r="H49" s="47"/>
      <c r="I49" s="95"/>
      <c r="J49" s="78"/>
      <c r="K49" s="40"/>
      <c r="S49" s="41"/>
    </row>
    <row r="50" spans="1:19" ht="12.75">
      <c r="A50" s="34" t="s">
        <v>397</v>
      </c>
      <c r="B50" s="35" t="s">
        <v>400</v>
      </c>
      <c r="C50" s="35" t="s">
        <v>400</v>
      </c>
      <c r="D50" s="35" t="s">
        <v>400</v>
      </c>
      <c r="E50" s="35" t="s">
        <v>400</v>
      </c>
      <c r="F50" s="35" t="s">
        <v>400</v>
      </c>
      <c r="G50" s="35"/>
      <c r="H50" s="57"/>
      <c r="I50" s="58"/>
      <c r="J50" s="79"/>
      <c r="K50" s="40"/>
      <c r="S50" s="40"/>
    </row>
    <row r="51" spans="1:11" ht="12.75">
      <c r="A51" s="34" t="s">
        <v>398</v>
      </c>
      <c r="B51" s="35" t="s">
        <v>636</v>
      </c>
      <c r="C51" s="35" t="s">
        <v>638</v>
      </c>
      <c r="D51" s="35" t="s">
        <v>437</v>
      </c>
      <c r="E51" s="35" t="s">
        <v>639</v>
      </c>
      <c r="F51" s="35" t="s">
        <v>413</v>
      </c>
      <c r="G51" s="35"/>
      <c r="H51" s="57"/>
      <c r="I51" s="58"/>
      <c r="J51" s="83">
        <f>IF(S16=0,0,S37/S16)</f>
        <v>0</v>
      </c>
      <c r="K51" s="40"/>
    </row>
    <row r="52" spans="1:19" ht="12.75">
      <c r="A52" s="34" t="s">
        <v>399</v>
      </c>
      <c r="B52" s="35" t="s">
        <v>637</v>
      </c>
      <c r="C52" s="35" t="s">
        <v>409</v>
      </c>
      <c r="D52" s="35" t="s">
        <v>428</v>
      </c>
      <c r="E52" s="35" t="s">
        <v>414</v>
      </c>
      <c r="F52" s="35" t="s">
        <v>414</v>
      </c>
      <c r="G52" s="35"/>
      <c r="H52" s="35"/>
      <c r="I52" s="40"/>
      <c r="J52" s="79"/>
      <c r="K52" s="40"/>
      <c r="S52" s="40"/>
    </row>
    <row r="53" spans="1:19" ht="12.75">
      <c r="A53" s="46" t="s">
        <v>415</v>
      </c>
      <c r="B53" s="47" t="s">
        <v>400</v>
      </c>
      <c r="C53" s="47" t="s">
        <v>400</v>
      </c>
      <c r="D53" s="47" t="s">
        <v>400</v>
      </c>
      <c r="E53" s="47" t="s">
        <v>400</v>
      </c>
      <c r="F53" s="47" t="s">
        <v>400</v>
      </c>
      <c r="G53" s="47"/>
      <c r="H53" s="47"/>
      <c r="I53" s="95"/>
      <c r="J53" s="79"/>
      <c r="K53" s="40"/>
      <c r="S53" s="41"/>
    </row>
    <row r="54" spans="1:11" ht="12.75">
      <c r="A54" s="46" t="s">
        <v>416</v>
      </c>
      <c r="B54" s="47" t="s">
        <v>640</v>
      </c>
      <c r="C54" s="47" t="s">
        <v>642</v>
      </c>
      <c r="D54" s="47" t="s">
        <v>644</v>
      </c>
      <c r="E54" s="47" t="s">
        <v>645</v>
      </c>
      <c r="F54" s="47" t="s">
        <v>428</v>
      </c>
      <c r="G54" s="47"/>
      <c r="H54" s="47"/>
      <c r="I54" s="95"/>
      <c r="J54" s="82">
        <f>IF(S17=0,0,(Revenue!D14+Revenue!D15)/S17)</f>
        <v>0</v>
      </c>
      <c r="K54" s="41"/>
    </row>
    <row r="55" spans="1:19" ht="12.75">
      <c r="A55" s="46" t="s">
        <v>417</v>
      </c>
      <c r="B55" s="47" t="s">
        <v>641</v>
      </c>
      <c r="C55" s="47" t="s">
        <v>643</v>
      </c>
      <c r="D55" s="47" t="s">
        <v>425</v>
      </c>
      <c r="E55" s="47" t="s">
        <v>646</v>
      </c>
      <c r="F55" s="47" t="s">
        <v>429</v>
      </c>
      <c r="G55" s="47"/>
      <c r="H55" s="47"/>
      <c r="I55" s="95"/>
      <c r="J55" s="79"/>
      <c r="K55" s="40"/>
      <c r="S55" s="41"/>
    </row>
    <row r="56" spans="1:19" ht="12.75">
      <c r="A56" s="34" t="s">
        <v>430</v>
      </c>
      <c r="B56" s="35" t="s">
        <v>647</v>
      </c>
      <c r="C56" s="35" t="s">
        <v>400</v>
      </c>
      <c r="D56" s="35" t="s">
        <v>650</v>
      </c>
      <c r="E56" s="35" t="s">
        <v>400</v>
      </c>
      <c r="F56" s="35" t="s">
        <v>400</v>
      </c>
      <c r="G56" s="35"/>
      <c r="H56" s="35"/>
      <c r="I56" s="40"/>
      <c r="J56" s="79"/>
      <c r="K56" s="40"/>
      <c r="S56" s="40"/>
    </row>
    <row r="57" spans="1:19" ht="12.75">
      <c r="A57" s="34" t="s">
        <v>431</v>
      </c>
      <c r="B57" s="35" t="s">
        <v>413</v>
      </c>
      <c r="C57" s="35" t="s">
        <v>649</v>
      </c>
      <c r="D57" s="35" t="s">
        <v>651</v>
      </c>
      <c r="E57" s="35" t="s">
        <v>652</v>
      </c>
      <c r="F57" s="35" t="s">
        <v>448</v>
      </c>
      <c r="G57" s="35"/>
      <c r="H57" s="35"/>
      <c r="I57" s="40"/>
      <c r="J57" s="86">
        <f>IF(S27=0,0,(Revenue!D14+Revenue!D15)/S27)</f>
        <v>0</v>
      </c>
      <c r="K57" s="59"/>
      <c r="S57" s="40"/>
    </row>
    <row r="58" spans="1:19" ht="12.75">
      <c r="A58" s="34" t="s">
        <v>432</v>
      </c>
      <c r="B58" s="35" t="s">
        <v>648</v>
      </c>
      <c r="C58" s="35" t="s">
        <v>447</v>
      </c>
      <c r="D58" s="35" t="s">
        <v>645</v>
      </c>
      <c r="E58" s="35" t="s">
        <v>642</v>
      </c>
      <c r="F58" s="35" t="s">
        <v>409</v>
      </c>
      <c r="G58" s="35"/>
      <c r="H58" s="57"/>
      <c r="I58" s="58"/>
      <c r="J58" s="79"/>
      <c r="K58" s="40"/>
      <c r="S58" s="40"/>
    </row>
    <row r="59" spans="1:19" ht="12.75">
      <c r="A59" s="46" t="s">
        <v>449</v>
      </c>
      <c r="B59" s="47" t="s">
        <v>530</v>
      </c>
      <c r="C59" s="47" t="s">
        <v>380</v>
      </c>
      <c r="D59" s="47" t="s">
        <v>532</v>
      </c>
      <c r="E59" s="47" t="s">
        <v>341</v>
      </c>
      <c r="F59" s="47" t="s">
        <v>375</v>
      </c>
      <c r="G59" s="47"/>
      <c r="H59" s="47"/>
      <c r="I59" s="95"/>
      <c r="J59" s="79"/>
      <c r="K59" s="40"/>
      <c r="S59" s="41"/>
    </row>
    <row r="60" spans="1:19" ht="12.75">
      <c r="A60" s="46" t="s">
        <v>450</v>
      </c>
      <c r="B60" s="47" t="s">
        <v>612</v>
      </c>
      <c r="C60" s="47" t="s">
        <v>654</v>
      </c>
      <c r="D60" s="47" t="s">
        <v>656</v>
      </c>
      <c r="E60" s="47" t="s">
        <v>658</v>
      </c>
      <c r="F60" s="47" t="s">
        <v>464</v>
      </c>
      <c r="G60" s="47"/>
      <c r="H60" s="47"/>
      <c r="I60" s="95"/>
      <c r="J60" s="81">
        <f>IF((S19-S30)=0,0,S37/(S19-S30))</f>
        <v>0</v>
      </c>
      <c r="K60" s="41"/>
      <c r="S60" s="41"/>
    </row>
    <row r="61" spans="1:19" ht="12.75">
      <c r="A61" s="46" t="s">
        <v>451</v>
      </c>
      <c r="B61" s="47" t="s">
        <v>653</v>
      </c>
      <c r="C61" s="47" t="s">
        <v>655</v>
      </c>
      <c r="D61" s="47" t="s">
        <v>657</v>
      </c>
      <c r="E61" s="47" t="s">
        <v>659</v>
      </c>
      <c r="F61" s="47" t="s">
        <v>465</v>
      </c>
      <c r="G61" s="47"/>
      <c r="H61" s="47"/>
      <c r="I61" s="95"/>
      <c r="J61" s="79"/>
      <c r="K61" s="40"/>
      <c r="S61" s="41"/>
    </row>
    <row r="62" spans="1:19" ht="12.75">
      <c r="A62" s="34" t="s">
        <v>466</v>
      </c>
      <c r="B62" s="35" t="s">
        <v>660</v>
      </c>
      <c r="C62" s="35" t="s">
        <v>291</v>
      </c>
      <c r="D62" s="35" t="s">
        <v>663</v>
      </c>
      <c r="E62" s="35" t="s">
        <v>665</v>
      </c>
      <c r="F62" s="35" t="s">
        <v>477</v>
      </c>
      <c r="G62" s="35"/>
      <c r="H62" s="57"/>
      <c r="I62" s="58"/>
      <c r="J62" s="79"/>
      <c r="K62" s="40"/>
      <c r="S62" s="40"/>
    </row>
    <row r="63" spans="1:19" ht="12.75">
      <c r="A63" s="34" t="s">
        <v>467</v>
      </c>
      <c r="B63" s="35" t="s">
        <v>661</v>
      </c>
      <c r="C63" s="35" t="s">
        <v>662</v>
      </c>
      <c r="D63" s="35" t="s">
        <v>664</v>
      </c>
      <c r="E63" s="35" t="s">
        <v>666</v>
      </c>
      <c r="F63" s="35" t="s">
        <v>478</v>
      </c>
      <c r="G63" s="35"/>
      <c r="H63" s="35"/>
      <c r="I63" s="40"/>
      <c r="J63" s="86">
        <f>IF((OtherRE!D18+OtherRE!D19)=0,0,((OtherRE!D26)/(OtherRE!D18+OtherRE!D19)))</f>
        <v>0</v>
      </c>
      <c r="K63" s="40"/>
      <c r="S63" s="40"/>
    </row>
    <row r="64" spans="1:19" ht="12.75">
      <c r="A64" s="34" t="s">
        <v>468</v>
      </c>
      <c r="B64" s="35" t="s">
        <v>247</v>
      </c>
      <c r="C64" s="35" t="s">
        <v>232</v>
      </c>
      <c r="D64" s="35" t="s">
        <v>232</v>
      </c>
      <c r="E64" s="35" t="s">
        <v>392</v>
      </c>
      <c r="F64" s="35" t="s">
        <v>392</v>
      </c>
      <c r="G64" s="35"/>
      <c r="H64" s="35"/>
      <c r="I64" s="40"/>
      <c r="J64" s="79"/>
      <c r="K64" s="40"/>
      <c r="S64" s="40"/>
    </row>
    <row r="65" spans="1:19" ht="12.75">
      <c r="A65" s="46" t="s">
        <v>479</v>
      </c>
      <c r="B65" s="47" t="s">
        <v>532</v>
      </c>
      <c r="C65" s="47" t="s">
        <v>381</v>
      </c>
      <c r="D65" s="47" t="s">
        <v>535</v>
      </c>
      <c r="E65" s="47" t="s">
        <v>489</v>
      </c>
      <c r="F65" s="47" t="s">
        <v>307</v>
      </c>
      <c r="G65" s="47"/>
      <c r="H65" s="47"/>
      <c r="I65" s="95"/>
      <c r="J65" s="79"/>
      <c r="K65" s="40"/>
      <c r="L65" s="39"/>
      <c r="M65" s="39"/>
      <c r="N65" s="39"/>
      <c r="O65" s="39"/>
      <c r="P65" s="39"/>
      <c r="Q65" s="39"/>
      <c r="S65" s="41"/>
    </row>
    <row r="66" spans="1:19" ht="12.75">
      <c r="A66" s="46" t="s">
        <v>480</v>
      </c>
      <c r="B66" s="47" t="s">
        <v>667</v>
      </c>
      <c r="C66" s="47" t="s">
        <v>668</v>
      </c>
      <c r="D66" s="47" t="s">
        <v>669</v>
      </c>
      <c r="E66" s="47" t="s">
        <v>670</v>
      </c>
      <c r="F66" s="47" t="s">
        <v>484</v>
      </c>
      <c r="G66" s="47"/>
      <c r="H66" s="47"/>
      <c r="I66" s="95"/>
      <c r="J66" s="81">
        <f>IF(S26=0,0,(((OtherRE!D41+Revenue!D15+Operation!D14+Operation!D15))/S26))</f>
        <v>0</v>
      </c>
      <c r="K66" s="41"/>
      <c r="L66" s="39"/>
      <c r="M66" s="39"/>
      <c r="N66" s="39"/>
      <c r="O66" s="39"/>
      <c r="P66" s="39"/>
      <c r="Q66" s="39"/>
      <c r="S66" s="41"/>
    </row>
    <row r="67" spans="1:19" ht="12.75">
      <c r="A67" s="46" t="s">
        <v>481</v>
      </c>
      <c r="B67" s="47" t="s">
        <v>272</v>
      </c>
      <c r="C67" s="47" t="s">
        <v>274</v>
      </c>
      <c r="D67" s="47" t="s">
        <v>335</v>
      </c>
      <c r="E67" s="47" t="s">
        <v>299</v>
      </c>
      <c r="F67" s="47" t="s">
        <v>232</v>
      </c>
      <c r="G67" s="47"/>
      <c r="H67" s="47"/>
      <c r="I67" s="95"/>
      <c r="J67" s="79"/>
      <c r="K67" s="40"/>
      <c r="L67" s="39"/>
      <c r="M67" s="39"/>
      <c r="N67" s="39"/>
      <c r="O67" s="39"/>
      <c r="P67" s="39"/>
      <c r="Q67" s="39"/>
      <c r="S67" s="41"/>
    </row>
    <row r="68" spans="1:19" ht="12.75">
      <c r="A68" s="34" t="s">
        <v>485</v>
      </c>
      <c r="B68" s="35" t="s">
        <v>373</v>
      </c>
      <c r="C68" s="35" t="s">
        <v>336</v>
      </c>
      <c r="D68" s="35" t="s">
        <v>313</v>
      </c>
      <c r="E68" s="35" t="s">
        <v>313</v>
      </c>
      <c r="F68" s="35" t="s">
        <v>336</v>
      </c>
      <c r="G68" s="35"/>
      <c r="H68" s="57"/>
      <c r="I68" s="58"/>
      <c r="J68" s="79"/>
      <c r="K68" s="40"/>
      <c r="S68" s="40"/>
    </row>
    <row r="69" spans="1:19" ht="12.75">
      <c r="A69" s="34" t="s">
        <v>486</v>
      </c>
      <c r="B69" s="35" t="s">
        <v>299</v>
      </c>
      <c r="C69" s="35" t="s">
        <v>271</v>
      </c>
      <c r="D69" s="35" t="s">
        <v>271</v>
      </c>
      <c r="E69" s="35" t="s">
        <v>271</v>
      </c>
      <c r="F69" s="35" t="s">
        <v>299</v>
      </c>
      <c r="G69" s="35"/>
      <c r="H69" s="57"/>
      <c r="I69" s="58"/>
      <c r="J69" s="80">
        <f>IF((S34-S21)=0,0,S20/(S34-S21))</f>
        <v>0</v>
      </c>
      <c r="K69" s="40"/>
      <c r="S69" s="40"/>
    </row>
    <row r="70" spans="1:19" ht="12.75">
      <c r="A70" s="34" t="s">
        <v>487</v>
      </c>
      <c r="B70" s="35" t="s">
        <v>671</v>
      </c>
      <c r="C70" s="35" t="s">
        <v>671</v>
      </c>
      <c r="D70" s="35" t="s">
        <v>671</v>
      </c>
      <c r="E70" s="35" t="s">
        <v>377</v>
      </c>
      <c r="F70" s="35" t="s">
        <v>490</v>
      </c>
      <c r="G70" s="35"/>
      <c r="H70" s="57"/>
      <c r="I70" s="58"/>
      <c r="J70" s="79"/>
      <c r="K70" s="40"/>
      <c r="S70" s="40"/>
    </row>
    <row r="71" spans="1:19" ht="12.75">
      <c r="A71" s="46" t="s">
        <v>491</v>
      </c>
      <c r="B71" s="47" t="s">
        <v>313</v>
      </c>
      <c r="C71" s="47" t="s">
        <v>313</v>
      </c>
      <c r="D71" s="47" t="s">
        <v>336</v>
      </c>
      <c r="E71" s="47" t="s">
        <v>373</v>
      </c>
      <c r="F71" s="47" t="s">
        <v>336</v>
      </c>
      <c r="G71" s="47"/>
      <c r="H71" s="47"/>
      <c r="I71" s="95"/>
      <c r="J71" s="79"/>
      <c r="K71" s="40"/>
      <c r="S71" s="41"/>
    </row>
    <row r="72" spans="1:19" ht="12.75">
      <c r="A72" s="46" t="s">
        <v>492</v>
      </c>
      <c r="B72" s="47" t="s">
        <v>335</v>
      </c>
      <c r="C72" s="47" t="s">
        <v>389</v>
      </c>
      <c r="D72" s="47" t="s">
        <v>339</v>
      </c>
      <c r="E72" s="47" t="s">
        <v>335</v>
      </c>
      <c r="F72" s="47" t="s">
        <v>335</v>
      </c>
      <c r="G72" s="47"/>
      <c r="H72" s="47"/>
      <c r="I72" s="95"/>
      <c r="J72" s="81">
        <f>IF((S34-S21)=0,0,(S30+S31+S32+S33)/(S34-S21))</f>
        <v>0</v>
      </c>
      <c r="K72" s="41"/>
      <c r="S72" s="41"/>
    </row>
    <row r="73" spans="1:19" ht="12.75">
      <c r="A73" s="46" t="s">
        <v>493</v>
      </c>
      <c r="B73" s="47" t="s">
        <v>251</v>
      </c>
      <c r="C73" s="47" t="s">
        <v>277</v>
      </c>
      <c r="D73" s="47" t="s">
        <v>371</v>
      </c>
      <c r="E73" s="47" t="s">
        <v>672</v>
      </c>
      <c r="F73" s="47" t="s">
        <v>307</v>
      </c>
      <c r="G73" s="47"/>
      <c r="H73" s="47"/>
      <c r="I73" s="95"/>
      <c r="J73" s="79"/>
      <c r="K73" s="40"/>
      <c r="S73" s="41"/>
    </row>
    <row r="74" spans="1:19" ht="12.75">
      <c r="A74" s="34" t="s">
        <v>499</v>
      </c>
      <c r="B74" s="35" t="s">
        <v>673</v>
      </c>
      <c r="C74" s="35" t="s">
        <v>675</v>
      </c>
      <c r="D74" s="35" t="s">
        <v>677</v>
      </c>
      <c r="E74" s="35" t="s">
        <v>679</v>
      </c>
      <c r="F74" s="35" t="s">
        <v>462</v>
      </c>
      <c r="G74" s="35"/>
      <c r="H74" s="57"/>
      <c r="I74" s="58"/>
      <c r="J74" s="79"/>
      <c r="K74" s="40"/>
      <c r="S74" s="40"/>
    </row>
    <row r="75" spans="1:19" ht="12.75">
      <c r="A75" s="34" t="s">
        <v>500</v>
      </c>
      <c r="B75" s="35" t="s">
        <v>674</v>
      </c>
      <c r="C75" s="35" t="s">
        <v>676</v>
      </c>
      <c r="D75" s="35" t="s">
        <v>678</v>
      </c>
      <c r="E75" s="35" t="s">
        <v>680</v>
      </c>
      <c r="F75" s="35" t="s">
        <v>515</v>
      </c>
      <c r="G75" s="35"/>
      <c r="H75" s="35"/>
      <c r="I75" s="40"/>
      <c r="J75" s="86">
        <f>100*IF((S34-S21)=0,0,S42/(S34-S21))</f>
        <v>0</v>
      </c>
      <c r="K75" s="40"/>
      <c r="S75" s="40"/>
    </row>
    <row r="76" spans="1:19" ht="12.75">
      <c r="A76" s="34" t="s">
        <v>501</v>
      </c>
      <c r="B76" s="35" t="s">
        <v>270</v>
      </c>
      <c r="C76" s="35" t="s">
        <v>303</v>
      </c>
      <c r="D76" s="35" t="s">
        <v>388</v>
      </c>
      <c r="E76" s="35" t="s">
        <v>303</v>
      </c>
      <c r="F76" s="35" t="s">
        <v>335</v>
      </c>
      <c r="G76" s="35"/>
      <c r="H76" s="57"/>
      <c r="I76" s="58"/>
      <c r="J76" s="79"/>
      <c r="K76" s="40"/>
      <c r="S76" s="40"/>
    </row>
    <row r="77" spans="1:19" ht="12.75">
      <c r="A77" s="46" t="s">
        <v>516</v>
      </c>
      <c r="B77" s="47" t="s">
        <v>681</v>
      </c>
      <c r="C77" s="47" t="s">
        <v>663</v>
      </c>
      <c r="D77" s="47" t="s">
        <v>658</v>
      </c>
      <c r="E77" s="47" t="s">
        <v>290</v>
      </c>
      <c r="F77" s="47" t="s">
        <v>524</v>
      </c>
      <c r="G77" s="47"/>
      <c r="H77" s="47"/>
      <c r="I77" s="95"/>
      <c r="J77" s="79"/>
      <c r="K77" s="40"/>
      <c r="S77" s="41"/>
    </row>
    <row r="78" spans="1:19" ht="12.75">
      <c r="A78" s="46" t="s">
        <v>517</v>
      </c>
      <c r="B78" s="47" t="s">
        <v>682</v>
      </c>
      <c r="C78" s="47" t="s">
        <v>317</v>
      </c>
      <c r="D78" s="47" t="s">
        <v>530</v>
      </c>
      <c r="E78" s="47" t="s">
        <v>557</v>
      </c>
      <c r="F78" s="47" t="s">
        <v>249</v>
      </c>
      <c r="G78" s="47"/>
      <c r="H78" s="47"/>
      <c r="I78" s="95"/>
      <c r="J78" s="81">
        <f>100*(IF(S23=0,0,S42/S23))</f>
        <v>0</v>
      </c>
      <c r="K78" s="41"/>
      <c r="S78" s="41"/>
    </row>
    <row r="79" spans="1:19" ht="12.75">
      <c r="A79" s="46" t="s">
        <v>518</v>
      </c>
      <c r="B79" s="47" t="s">
        <v>232</v>
      </c>
      <c r="C79" s="47" t="s">
        <v>387</v>
      </c>
      <c r="D79" s="47" t="s">
        <v>314</v>
      </c>
      <c r="E79" s="47" t="s">
        <v>336</v>
      </c>
      <c r="F79" s="47" t="s">
        <v>387</v>
      </c>
      <c r="G79" s="47"/>
      <c r="H79" s="47"/>
      <c r="I79" s="95"/>
      <c r="J79" s="79"/>
      <c r="K79" s="40"/>
      <c r="S79" s="41"/>
    </row>
    <row r="80" spans="1:19" ht="12.75">
      <c r="A80" s="34" t="s">
        <v>525</v>
      </c>
      <c r="B80" s="35" t="s">
        <v>683</v>
      </c>
      <c r="C80" s="35" t="s">
        <v>684</v>
      </c>
      <c r="D80" s="35" t="s">
        <v>685</v>
      </c>
      <c r="E80" s="35" t="s">
        <v>226</v>
      </c>
      <c r="F80" s="35" t="s">
        <v>534</v>
      </c>
      <c r="G80" s="35"/>
      <c r="H80" s="57"/>
      <c r="I80" s="58"/>
      <c r="J80" s="79"/>
      <c r="K80" s="40"/>
      <c r="S80" s="40"/>
    </row>
    <row r="81" spans="1:19" ht="12.75">
      <c r="A81" s="34" t="s">
        <v>526</v>
      </c>
      <c r="B81" s="35" t="s">
        <v>369</v>
      </c>
      <c r="C81" s="35" t="s">
        <v>270</v>
      </c>
      <c r="D81" s="35" t="s">
        <v>557</v>
      </c>
      <c r="E81" s="35" t="s">
        <v>381</v>
      </c>
      <c r="F81" s="35" t="s">
        <v>535</v>
      </c>
      <c r="G81" s="35"/>
      <c r="H81" s="35"/>
      <c r="I81" s="40"/>
      <c r="J81" s="86">
        <f>IF(S20=0,0,S37/S20)</f>
        <v>0</v>
      </c>
      <c r="K81" s="40"/>
      <c r="S81" s="75"/>
    </row>
    <row r="82" spans="1:19" ht="12.75">
      <c r="A82" s="34" t="s">
        <v>527</v>
      </c>
      <c r="B82" s="35" t="s">
        <v>275</v>
      </c>
      <c r="C82" s="35" t="s">
        <v>339</v>
      </c>
      <c r="D82" s="35" t="s">
        <v>335</v>
      </c>
      <c r="E82" s="35" t="s">
        <v>271</v>
      </c>
      <c r="F82" s="35" t="s">
        <v>389</v>
      </c>
      <c r="G82" s="35"/>
      <c r="H82" s="57"/>
      <c r="I82" s="58"/>
      <c r="J82" s="79"/>
      <c r="K82" s="40"/>
      <c r="S82" s="40"/>
    </row>
    <row r="83" spans="1:19" ht="12.75">
      <c r="A83" s="46" t="s">
        <v>536</v>
      </c>
      <c r="B83" s="47" t="s">
        <v>381</v>
      </c>
      <c r="C83" s="47" t="s">
        <v>490</v>
      </c>
      <c r="D83" s="47" t="s">
        <v>250</v>
      </c>
      <c r="E83" s="47" t="s">
        <v>490</v>
      </c>
      <c r="F83" s="47" t="s">
        <v>250</v>
      </c>
      <c r="G83" s="47"/>
      <c r="H83" s="47"/>
      <c r="I83" s="95"/>
      <c r="J83" s="79"/>
      <c r="K83" s="40"/>
      <c r="S83" s="41"/>
    </row>
    <row r="84" spans="1:19" ht="12.75">
      <c r="A84" s="46" t="s">
        <v>537</v>
      </c>
      <c r="B84" s="47" t="s">
        <v>247</v>
      </c>
      <c r="C84" s="47" t="s">
        <v>339</v>
      </c>
      <c r="D84" s="47" t="s">
        <v>339</v>
      </c>
      <c r="E84" s="47" t="s">
        <v>232</v>
      </c>
      <c r="F84" s="47" t="s">
        <v>389</v>
      </c>
      <c r="G84" s="47"/>
      <c r="H84" s="47"/>
      <c r="I84" s="95"/>
      <c r="J84" s="81">
        <f>IF(S23=0,0,S37/S23)</f>
        <v>0</v>
      </c>
      <c r="K84" s="41"/>
      <c r="S84" s="84"/>
    </row>
    <row r="85" spans="1:19" ht="12.75">
      <c r="A85" s="46" t="s">
        <v>538</v>
      </c>
      <c r="B85" s="47" t="s">
        <v>272</v>
      </c>
      <c r="C85" s="47" t="s">
        <v>272</v>
      </c>
      <c r="D85" s="47" t="s">
        <v>336</v>
      </c>
      <c r="E85" s="47" t="s">
        <v>336</v>
      </c>
      <c r="F85" s="47" t="s">
        <v>336</v>
      </c>
      <c r="G85" s="47"/>
      <c r="H85" s="47"/>
      <c r="I85" s="95"/>
      <c r="J85" s="79"/>
      <c r="K85" s="40"/>
      <c r="S85" s="84"/>
    </row>
    <row r="86" spans="1:19" ht="12.75">
      <c r="A86" s="34" t="s">
        <v>539</v>
      </c>
      <c r="B86" s="35" t="s">
        <v>392</v>
      </c>
      <c r="C86" s="35" t="s">
        <v>389</v>
      </c>
      <c r="D86" s="35" t="s">
        <v>339</v>
      </c>
      <c r="E86" s="35" t="s">
        <v>392</v>
      </c>
      <c r="F86" s="35" t="s">
        <v>275</v>
      </c>
      <c r="G86" s="35"/>
      <c r="H86" s="57"/>
      <c r="I86" s="58"/>
      <c r="J86" s="79"/>
      <c r="K86" s="40"/>
      <c r="S86" s="75"/>
    </row>
    <row r="87" spans="1:19" ht="12.75">
      <c r="A87" s="34" t="s">
        <v>540</v>
      </c>
      <c r="B87" s="35" t="s">
        <v>686</v>
      </c>
      <c r="C87" s="35" t="s">
        <v>687</v>
      </c>
      <c r="D87" s="35" t="s">
        <v>688</v>
      </c>
      <c r="E87" s="35" t="s">
        <v>689</v>
      </c>
      <c r="F87" s="35" t="s">
        <v>550</v>
      </c>
      <c r="G87" s="35"/>
      <c r="H87" s="57"/>
      <c r="I87" s="58"/>
      <c r="J87" s="86">
        <f>IF('FRB Assets'!S37=0,0,(((Revenue!D15+Operation!D14+Operation!D15)/'FRB Assets'!S37))*100)</f>
        <v>0</v>
      </c>
      <c r="K87" s="40"/>
      <c r="S87" s="75"/>
    </row>
    <row r="88" spans="1:19" ht="12.75">
      <c r="A88" s="34" t="s">
        <v>541</v>
      </c>
      <c r="B88" s="35" t="s">
        <v>634</v>
      </c>
      <c r="C88" s="35" t="s">
        <v>510</v>
      </c>
      <c r="D88" s="35" t="s">
        <v>682</v>
      </c>
      <c r="E88" s="35" t="s">
        <v>390</v>
      </c>
      <c r="F88" s="35" t="s">
        <v>340</v>
      </c>
      <c r="G88" s="35"/>
      <c r="H88" s="57"/>
      <c r="I88" s="58"/>
      <c r="J88" s="79"/>
      <c r="K88" s="58"/>
      <c r="S88" s="75"/>
    </row>
    <row r="89" spans="1:19" ht="12.75">
      <c r="A89" s="46" t="s">
        <v>551</v>
      </c>
      <c r="B89" s="47" t="s">
        <v>232</v>
      </c>
      <c r="C89" s="47" t="s">
        <v>335</v>
      </c>
      <c r="D89" s="47" t="s">
        <v>271</v>
      </c>
      <c r="E89" s="47" t="s">
        <v>232</v>
      </c>
      <c r="F89" s="47" t="s">
        <v>339</v>
      </c>
      <c r="G89" s="47"/>
      <c r="H89" s="47"/>
      <c r="I89" s="95"/>
      <c r="J89" s="79"/>
      <c r="K89" s="40"/>
      <c r="S89" s="84"/>
    </row>
    <row r="90" spans="1:19" ht="12.75">
      <c r="A90" s="46" t="s">
        <v>552</v>
      </c>
      <c r="B90" s="47" t="s">
        <v>690</v>
      </c>
      <c r="C90" s="47" t="s">
        <v>691</v>
      </c>
      <c r="D90" s="47" t="s">
        <v>692</v>
      </c>
      <c r="E90" s="47" t="s">
        <v>693</v>
      </c>
      <c r="F90" s="47" t="s">
        <v>558</v>
      </c>
      <c r="G90" s="47"/>
      <c r="H90" s="47"/>
      <c r="I90" s="95"/>
      <c r="J90" s="81">
        <f>IF('FRB Assets'!S37=0,0,(100*(Operation!D11/'FRB Assets'!S37)))</f>
        <v>0</v>
      </c>
      <c r="K90" s="41"/>
      <c r="S90" s="84"/>
    </row>
    <row r="91" spans="1:19" ht="12.75">
      <c r="A91" s="46" t="s">
        <v>553</v>
      </c>
      <c r="B91" s="47" t="s">
        <v>381</v>
      </c>
      <c r="C91" s="47" t="s">
        <v>457</v>
      </c>
      <c r="D91" s="47" t="s">
        <v>379</v>
      </c>
      <c r="E91" s="47" t="s">
        <v>251</v>
      </c>
      <c r="F91" s="47" t="s">
        <v>523</v>
      </c>
      <c r="G91" s="47"/>
      <c r="H91" s="47"/>
      <c r="I91" s="95"/>
      <c r="J91" s="79"/>
      <c r="K91" s="40"/>
      <c r="S91" s="84"/>
    </row>
    <row r="92" spans="1:19" ht="12.75">
      <c r="A92" s="34" t="s">
        <v>559</v>
      </c>
      <c r="B92" s="35" t="s">
        <v>694</v>
      </c>
      <c r="C92" s="35" t="s">
        <v>695</v>
      </c>
      <c r="D92" s="35" t="s">
        <v>696</v>
      </c>
      <c r="E92" s="35" t="s">
        <v>697</v>
      </c>
      <c r="F92" s="35" t="s">
        <v>566</v>
      </c>
      <c r="G92" s="35"/>
      <c r="H92" s="35"/>
      <c r="I92" s="40"/>
      <c r="J92" s="86">
        <f>Revenue!$D$10</f>
        <v>0</v>
      </c>
      <c r="K92" s="43"/>
      <c r="S92" s="43"/>
    </row>
    <row r="93" spans="1:19" ht="12.75">
      <c r="A93" s="34" t="s">
        <v>567</v>
      </c>
      <c r="B93" s="35" t="s">
        <v>698</v>
      </c>
      <c r="C93" s="35" t="s">
        <v>699</v>
      </c>
      <c r="D93" s="35" t="s">
        <v>700</v>
      </c>
      <c r="E93" s="35" t="s">
        <v>701</v>
      </c>
      <c r="F93" s="35" t="s">
        <v>574</v>
      </c>
      <c r="G93" s="35"/>
      <c r="H93" s="35"/>
      <c r="I93" s="40"/>
      <c r="J93" s="86">
        <f>+Assets!$H$3</f>
        <v>0</v>
      </c>
      <c r="K93" s="43"/>
      <c r="S93" s="43"/>
    </row>
    <row r="95" ht="12.75" customHeight="1">
      <c r="S95" s="66" t="s">
        <v>109</v>
      </c>
    </row>
    <row r="96" spans="10:19" ht="12.75" customHeight="1">
      <c r="J96" s="72"/>
      <c r="S96" s="51">
        <f>SUM(Assets!$D$11:$D$13)</f>
        <v>0</v>
      </c>
    </row>
    <row r="97" spans="10:19" ht="12.75" customHeight="1">
      <c r="J97" s="72"/>
      <c r="S97" s="51">
        <f>Assets!$D$20</f>
        <v>0</v>
      </c>
    </row>
    <row r="98" spans="10:19" ht="12.75" customHeight="1">
      <c r="J98" s="72"/>
      <c r="S98" s="51">
        <f>SUM(Assets!$D$34)</f>
        <v>0</v>
      </c>
    </row>
    <row r="99" spans="10:19" ht="12.75" customHeight="1">
      <c r="J99" s="72"/>
      <c r="S99" s="51">
        <f>SUM(Assets!$D$24:Assets!$D$28)+SUM(Assets!$D$37:Assets!$D$39)</f>
        <v>0</v>
      </c>
    </row>
    <row r="100" spans="10:19" ht="12.75" customHeight="1">
      <c r="J100" s="72"/>
      <c r="S100" s="51">
        <f>SUM(S96:S99)</f>
        <v>0</v>
      </c>
    </row>
    <row r="101" spans="10:19" ht="12.75" customHeight="1">
      <c r="J101" s="72"/>
      <c r="S101" s="51">
        <f>Assets!$H$30</f>
        <v>0</v>
      </c>
    </row>
    <row r="102" spans="10:19" ht="12.75" customHeight="1">
      <c r="J102" s="72"/>
      <c r="S102" s="51">
        <f>Assets!$H$42+Assets!$H$43</f>
        <v>0</v>
      </c>
    </row>
    <row r="103" spans="10:19" ht="12.75" customHeight="1">
      <c r="J103" s="72"/>
      <c r="S103" s="51">
        <f>SUM(Assets!$H$11:$H$17)+SUM(Assets!$H$33:$H$41)</f>
        <v>0</v>
      </c>
    </row>
    <row r="104" spans="10:19" ht="12.75" customHeight="1">
      <c r="J104" s="72"/>
      <c r="S104" s="51">
        <f>SUM(S100:S103)</f>
        <v>0</v>
      </c>
    </row>
    <row r="105" ht="12.75" customHeight="1">
      <c r="S105" s="52">
        <f>IF($S$104=0,0,100/$S$104)</f>
        <v>0</v>
      </c>
    </row>
    <row r="106" spans="10:19" ht="12.75" customHeight="1">
      <c r="J106" s="72"/>
      <c r="S106" s="51">
        <f>SUM(Liabilities!$D$10:Liabilities!$D$12)</f>
        <v>0</v>
      </c>
    </row>
    <row r="107" spans="10:19" ht="12.75" customHeight="1">
      <c r="J107" s="72"/>
      <c r="S107" s="51">
        <f>Liabilities!$D$13+Liabilities!$D$14</f>
        <v>0</v>
      </c>
    </row>
    <row r="108" spans="10:19" ht="12.75" customHeight="1">
      <c r="J108" s="72"/>
      <c r="S108" s="51">
        <f>Liabilities!$D$22</f>
        <v>0</v>
      </c>
    </row>
    <row r="109" spans="10:19" ht="12.75" customHeight="1">
      <c r="J109" s="72"/>
      <c r="S109" s="51">
        <f>Liabilities!$D$35</f>
        <v>0</v>
      </c>
    </row>
    <row r="110" spans="10:19" ht="12.75" customHeight="1">
      <c r="J110" s="72"/>
      <c r="S110" s="51">
        <f>Liabilities!$D$36+Liabilities!$D$37+Liabilities!$H$22</f>
        <v>0</v>
      </c>
    </row>
    <row r="111" spans="10:19" ht="12.75" customHeight="1">
      <c r="J111" s="72"/>
      <c r="S111" s="53">
        <f>+Liabilities!D38</f>
        <v>0</v>
      </c>
    </row>
    <row r="112" spans="10:19" ht="12.75" customHeight="1">
      <c r="J112" s="72"/>
      <c r="S112" s="51">
        <f>Liabilities!$H$10+Liabilities!$H$11</f>
        <v>0</v>
      </c>
    </row>
    <row r="113" spans="10:19" ht="12.75" customHeight="1">
      <c r="J113" s="72"/>
      <c r="S113" s="51">
        <f>Liabilities!$H$17</f>
        <v>0</v>
      </c>
    </row>
    <row r="114" spans="10:19" ht="12.75" customHeight="1">
      <c r="J114" s="72"/>
      <c r="S114" s="51">
        <f>SUM(Liabilities!$H$12:$H$16)+SUM(Liabilities!$H$18:$H$21)</f>
        <v>0</v>
      </c>
    </row>
    <row r="115" spans="10:19" ht="12.75" customHeight="1">
      <c r="J115" s="72"/>
      <c r="S115" s="51">
        <f>NetWorth!$D$19</f>
        <v>0</v>
      </c>
    </row>
    <row r="116" spans="10:19" ht="12.75" customHeight="1">
      <c r="J116" s="72"/>
      <c r="S116" s="51">
        <f>SUM(S111:S115)</f>
        <v>0</v>
      </c>
    </row>
    <row r="117" ht="12.75" customHeight="1">
      <c r="S117" s="52">
        <f>IF($S$116=0,0,100/$S$116)</f>
        <v>0</v>
      </c>
    </row>
    <row r="118" spans="10:19" ht="12.75" customHeight="1">
      <c r="J118" s="72"/>
      <c r="S118" s="65">
        <f>Revenue!$D$10</f>
        <v>0</v>
      </c>
    </row>
    <row r="119" spans="10:19" ht="12.75" customHeight="1">
      <c r="J119" s="72"/>
      <c r="S119" s="63">
        <f>Revenue!$D$17</f>
        <v>0</v>
      </c>
    </row>
    <row r="120" spans="10:19" ht="12.75" customHeight="1">
      <c r="J120" s="72"/>
      <c r="S120" s="63">
        <f>Operation!$D$17</f>
        <v>0</v>
      </c>
    </row>
    <row r="121" spans="10:19" ht="12.75" customHeight="1">
      <c r="J121" s="72"/>
      <c r="S121" s="63">
        <f>S119-S120</f>
        <v>0</v>
      </c>
    </row>
    <row r="122" spans="10:19" ht="12.75" customHeight="1">
      <c r="J122" s="72"/>
      <c r="S122" s="63">
        <f>OtherRE!$D$15-OtherRE!$D$24</f>
        <v>0</v>
      </c>
    </row>
    <row r="123" spans="10:19" ht="12.75" customHeight="1">
      <c r="J123" s="72"/>
      <c r="S123" s="63">
        <f>S121+S122</f>
        <v>0</v>
      </c>
    </row>
    <row r="124" ht="12.75" customHeight="1">
      <c r="S124" s="67">
        <f>IF($S$118=0,0,100/$S$118)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56" r:id="rId1"/>
  <headerFooter alignWithMargins="0">
    <oddFooter>&amp;L&amp;A&amp;RRMA - The Risk Management Association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August Development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Kopel</dc:creator>
  <cp:keywords/>
  <dc:description/>
  <cp:lastModifiedBy>Margaret M Huffman</cp:lastModifiedBy>
  <cp:lastPrinted>2007-08-31T15:40:54Z</cp:lastPrinted>
  <dcterms:created xsi:type="dcterms:W3CDTF">2006-09-22T03:18:03Z</dcterms:created>
  <dcterms:modified xsi:type="dcterms:W3CDTF">2019-08-06T15:40:09Z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2.0.5</vt:lpwstr>
  </property>
</Properties>
</file>