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823" activeTab="3"/>
  </bookViews>
  <sheets>
    <sheet name="Member BS" sheetId="1" r:id="rId1"/>
    <sheet name="CashFlow" sheetId="2" r:id="rId2"/>
    <sheet name="Financial Statement Schedules" sheetId="3" r:id="rId3"/>
    <sheet name="Income" sheetId="4" r:id="rId4"/>
  </sheets>
  <externalReferences>
    <externalReference r:id="rId7"/>
  </externalReferences>
  <definedNames>
    <definedName name="_SCH7">'Member BS'!$B$86</definedName>
    <definedName name="Bonds">"SCH7"</definedName>
    <definedName name="_xlnm.Print_Area" localSheetId="1">'CashFlow'!$A$1:$O$64</definedName>
    <definedName name="_xlnm.Print_Area" localSheetId="3">'Income'!$C$1:$M$45</definedName>
    <definedName name="_xlnm.Print_Area" localSheetId="0">'Member BS'!$B$1:$L$55</definedName>
    <definedName name="Stocks_and_Bonds__Sch_1">"sch7"</definedName>
  </definedNames>
  <calcPr fullCalcOnLoad="1"/>
</workbook>
</file>

<file path=xl/comments1.xml><?xml version="1.0" encoding="utf-8"?>
<comments xmlns="http://schemas.openxmlformats.org/spreadsheetml/2006/main">
  <authors>
    <author>DCorum</author>
  </authors>
  <commentList>
    <comment ref="C8" authorId="0">
      <text>
        <r>
          <rPr>
            <b/>
            <sz val="9"/>
            <rFont val="Tahoma"/>
            <family val="2"/>
          </rPr>
          <t>See schedules at bottom of spreadsheet to provide more detail.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Edwards, William M </author>
  </authors>
  <commentList>
    <comment ref="E6" authorId="0">
      <text>
        <r>
          <rPr>
            <sz val="8"/>
            <rFont val="Tahoma"/>
            <family val="2"/>
          </rPr>
          <t>Livestock purchased and later resold.</t>
        </r>
      </text>
    </comment>
    <comment ref="E8" authorId="0">
      <text>
        <r>
          <rPr>
            <sz val="8"/>
            <rFont val="Tahoma"/>
            <family val="2"/>
          </rPr>
          <t>Value of patronage refunds paid in cash, only.</t>
        </r>
      </text>
    </comment>
    <comment ref="E9" authorId="0">
      <text>
        <r>
          <rPr>
            <sz val="8"/>
            <rFont val="Tahoma"/>
            <family val="2"/>
          </rPr>
          <t>Received from USDA or other entities.</t>
        </r>
      </text>
    </comment>
  </commentList>
</comments>
</file>

<file path=xl/sharedStrings.xml><?xml version="1.0" encoding="utf-8"?>
<sst xmlns="http://schemas.openxmlformats.org/spreadsheetml/2006/main" count="378" uniqueCount="328">
  <si>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</si>
  <si>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</si>
  <si>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</si>
  <si>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</si>
  <si>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</si>
  <si>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</si>
  <si>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</si>
  <si>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</si>
  <si>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</si>
  <si>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</si>
  <si>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YES</t>
  </si>
  <si>
    <t>NO</t>
  </si>
  <si>
    <t>11.</t>
  </si>
  <si>
    <t>12.</t>
  </si>
  <si>
    <t>13.</t>
  </si>
  <si>
    <t>14.</t>
  </si>
  <si>
    <t>15.</t>
  </si>
  <si>
    <t>16.</t>
  </si>
  <si>
    <t>17.</t>
  </si>
  <si>
    <t>ASSETS</t>
  </si>
  <si>
    <t>AMOUNT</t>
  </si>
  <si>
    <t>Cash (checking acct)</t>
  </si>
  <si>
    <t>LIABILITIES</t>
  </si>
  <si>
    <t>Int Rate</t>
  </si>
  <si>
    <t>Maturity Date</t>
  </si>
  <si>
    <t>TOTAL CURRENT</t>
  </si>
  <si>
    <t>Cash Value Insurance</t>
  </si>
  <si>
    <t>CURRENT ASSETS/LIABS (less than 1 year)</t>
  </si>
  <si>
    <t>INTERMEDIATE ASSETS/LIABS (1 to 7 years)</t>
  </si>
  <si>
    <t>Stock in Cooperatives</t>
  </si>
  <si>
    <t>18.</t>
  </si>
  <si>
    <t>19.</t>
  </si>
  <si>
    <t>20.</t>
  </si>
  <si>
    <t>21.</t>
  </si>
  <si>
    <t>TOTAL INTERMEDIATE</t>
  </si>
  <si>
    <t>LONG TERM ASSETS/LIABS (Over 7 years)</t>
  </si>
  <si>
    <t>22.</t>
  </si>
  <si>
    <t>Real Estate</t>
  </si>
  <si>
    <t>Acres</t>
  </si>
  <si>
    <t>Market Value</t>
  </si>
  <si>
    <t>23.</t>
  </si>
  <si>
    <t>24.</t>
  </si>
  <si>
    <t>25.</t>
  </si>
  <si>
    <t>26.</t>
  </si>
  <si>
    <t>27.</t>
  </si>
  <si>
    <t>28.</t>
  </si>
  <si>
    <t>29.</t>
  </si>
  <si>
    <t>30.</t>
  </si>
  <si>
    <t>Real Estate Liens</t>
  </si>
  <si>
    <t>31.</t>
  </si>
  <si>
    <t>Other Fixed Assets</t>
  </si>
  <si>
    <t>Other Long-term debts</t>
  </si>
  <si>
    <t>32.</t>
  </si>
  <si>
    <t>33.</t>
  </si>
  <si>
    <t>34.</t>
  </si>
  <si>
    <t>TOTAL LONG TERM</t>
  </si>
  <si>
    <t>TOTAL ASSETS</t>
  </si>
  <si>
    <t>TOTAL LIABILITIES</t>
  </si>
  <si>
    <t>TOTAL NET WORTH ( Total Assets minus Total Liabilities)</t>
  </si>
  <si>
    <t>TOTAL NET WORTH &amp; LIABILITIES</t>
  </si>
  <si>
    <t>35.</t>
  </si>
  <si>
    <t>36.</t>
  </si>
  <si>
    <t>(use as necessary)</t>
  </si>
  <si>
    <t>FINANCIAL STATEMENT SCHEDULES</t>
  </si>
  <si>
    <t>37.</t>
  </si>
  <si>
    <t>38.</t>
  </si>
  <si>
    <t>39.</t>
  </si>
  <si>
    <t>Contingent Liabilities:</t>
  </si>
  <si>
    <t>40.</t>
  </si>
  <si>
    <t>41.</t>
  </si>
  <si>
    <t>42.</t>
  </si>
  <si>
    <t>Item</t>
  </si>
  <si>
    <t>Make</t>
  </si>
  <si>
    <t>Year and Model</t>
  </si>
  <si>
    <t>Present Value</t>
  </si>
  <si>
    <t>Crop</t>
  </si>
  <si>
    <t>Market Value per Unit</t>
  </si>
  <si>
    <t>Quantity</t>
  </si>
  <si>
    <t>Total Value</t>
  </si>
  <si>
    <t>Pledged (yes/no)</t>
  </si>
  <si>
    <t>No. of Shares</t>
  </si>
  <si>
    <t>Kind/Breed</t>
  </si>
  <si>
    <t>Number of Head</t>
  </si>
  <si>
    <t>Market Value per Head</t>
  </si>
  <si>
    <t>Amount</t>
  </si>
  <si>
    <t>Debtor</t>
  </si>
  <si>
    <t>Secured By</t>
  </si>
  <si>
    <t>Final Due Date</t>
  </si>
  <si>
    <t>Int. Rate</t>
  </si>
  <si>
    <t>CREDIT REFERENCES AND CASH ACCOUNTS (Use Additional Sheets if Necessary)</t>
  </si>
  <si>
    <t>Financial Institution</t>
  </si>
  <si>
    <t>Address/City/St/Zip</t>
  </si>
  <si>
    <t>Contact Person</t>
  </si>
  <si>
    <t>Account No.</t>
  </si>
  <si>
    <t>Phone No.</t>
  </si>
  <si>
    <t>HISTORICAL CASH FLOW</t>
  </si>
  <si>
    <t>Period From:</t>
  </si>
  <si>
    <t>Period To:</t>
  </si>
  <si>
    <t>PROJECTED CASH FLOW</t>
  </si>
  <si>
    <t>Cash on Hand Beginning of Period</t>
  </si>
  <si>
    <t>Commodity</t>
  </si>
  <si>
    <t>Acres or Units</t>
  </si>
  <si>
    <t>Average Price</t>
  </si>
  <si>
    <t>Total Farm Receipts</t>
  </si>
  <si>
    <t>Prior Year's Crops</t>
  </si>
  <si>
    <t>Sale of Items Purchased for Resale</t>
  </si>
  <si>
    <t>Sale of Capital Assets</t>
  </si>
  <si>
    <t>Other Income</t>
  </si>
  <si>
    <t>Total Cash Available</t>
  </si>
  <si>
    <t>Operating Expenses</t>
  </si>
  <si>
    <t>Total Operating Expenses</t>
  </si>
  <si>
    <t>Items Purchased for Resale</t>
  </si>
  <si>
    <t>Debt Payments:</t>
  </si>
  <si>
    <t>Capital Purchases</t>
  </si>
  <si>
    <t>Family Living</t>
  </si>
  <si>
    <t>Other Withdrawals</t>
  </si>
  <si>
    <t>TOTAL CASH AVAILABLE:</t>
  </si>
  <si>
    <t>TOTAL CASH OUTLAYS:</t>
  </si>
  <si>
    <t>C: HISTORICAL CASH FLOW</t>
  </si>
  <si>
    <t>Total Cash Outlay</t>
  </si>
  <si>
    <t>Cash Balance (Shortage)</t>
  </si>
  <si>
    <t>Payments next 12 Mths</t>
  </si>
  <si>
    <t>SCHEDULE 5A and 5B - ACCOUNTS/NOTES RECEIVABLE</t>
  </si>
  <si>
    <t>Personal Property</t>
  </si>
  <si>
    <t>Borrowings on life insurance</t>
  </si>
  <si>
    <t>Payment Prin &amp; Int./Yr.</t>
  </si>
  <si>
    <t>Retirement Account Type</t>
  </si>
  <si>
    <t>Account Description</t>
  </si>
  <si>
    <t>43.</t>
  </si>
  <si>
    <t>Avg Yield / Acre</t>
  </si>
  <si>
    <t>Loan</t>
  </si>
  <si>
    <t>Purpose</t>
  </si>
  <si>
    <r>
      <t xml:space="preserve">Accts/Notes Rec </t>
    </r>
    <r>
      <rPr>
        <b/>
        <sz val="9"/>
        <color indexed="8"/>
        <rFont val="Calibri"/>
        <family val="2"/>
      </rPr>
      <t>(Sch 5A)</t>
    </r>
  </si>
  <si>
    <r>
      <t xml:space="preserve">Accts/Notes Rec </t>
    </r>
    <r>
      <rPr>
        <b/>
        <sz val="9"/>
        <color indexed="8"/>
        <rFont val="Calibri"/>
        <family val="2"/>
      </rPr>
      <t>(Sch 5B)</t>
    </r>
  </si>
  <si>
    <r>
      <t xml:space="preserve"> TOTAL SCH 5B - Intermediate Assets</t>
    </r>
    <r>
      <rPr>
        <sz val="8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(to line 20) </t>
    </r>
    <r>
      <rPr>
        <sz val="9"/>
        <color indexed="8"/>
        <rFont val="Calibri"/>
        <family val="2"/>
      </rPr>
      <t>[total rec. less current rec.]</t>
    </r>
    <r>
      <rPr>
        <b/>
        <sz val="10"/>
        <color indexed="8"/>
        <rFont val="Calibri"/>
        <family val="2"/>
      </rPr>
      <t xml:space="preserve">: </t>
    </r>
  </si>
  <si>
    <r>
      <t xml:space="preserve">Stocks and Bonds </t>
    </r>
    <r>
      <rPr>
        <b/>
        <sz val="9"/>
        <color indexed="8"/>
        <rFont val="Calibri"/>
        <family val="2"/>
      </rPr>
      <t>(Sch 1)</t>
    </r>
  </si>
  <si>
    <t>SCHEDULE 1 - STOCKS AND BONDS - LIQUID</t>
  </si>
  <si>
    <r>
      <t xml:space="preserve">Livestock for sale </t>
    </r>
    <r>
      <rPr>
        <b/>
        <sz val="9"/>
        <color indexed="8"/>
        <rFont val="Calibri"/>
        <family val="2"/>
      </rPr>
      <t>(Sch 3A)</t>
    </r>
  </si>
  <si>
    <r>
      <t xml:space="preserve">Breeding livestock </t>
    </r>
    <r>
      <rPr>
        <b/>
        <sz val="9"/>
        <color indexed="8"/>
        <rFont val="Calibri"/>
        <family val="2"/>
      </rPr>
      <t>(Sch 3B)</t>
    </r>
  </si>
  <si>
    <t>SCHEDULE 3 - LIVESTOCK</t>
  </si>
  <si>
    <t>SCHEDULE 3A - HELD FOR SALE</t>
  </si>
  <si>
    <t>SCHEDULE 3B - HELD FOR BREEDING</t>
  </si>
  <si>
    <r>
      <t xml:space="preserve">Growing crops/Feed </t>
    </r>
    <r>
      <rPr>
        <b/>
        <sz val="9"/>
        <color indexed="8"/>
        <rFont val="Calibri"/>
        <family val="2"/>
      </rPr>
      <t>(Sch 4)</t>
    </r>
  </si>
  <si>
    <t>SCHEDULE 4 - GROWING CROPS AND FEED ON HAND</t>
  </si>
  <si>
    <r>
      <t xml:space="preserve">TOTAL SCH 3B </t>
    </r>
    <r>
      <rPr>
        <sz val="10"/>
        <color indexed="8"/>
        <rFont val="Calibri"/>
        <family val="2"/>
      </rPr>
      <t>(to line 17)</t>
    </r>
    <r>
      <rPr>
        <b/>
        <sz val="10"/>
        <color indexed="8"/>
        <rFont val="Calibri"/>
        <family val="2"/>
      </rPr>
      <t>:</t>
    </r>
  </si>
  <si>
    <t>SCHEDULE 1 - NON-FARM INCOME</t>
  </si>
  <si>
    <t>Description</t>
  </si>
  <si>
    <t>SCHEDULE 2 - NON-FARM EXPENSE</t>
  </si>
  <si>
    <t>Income taxes</t>
  </si>
  <si>
    <t>SCHEDULE 1A - NON-FARM INCOME</t>
  </si>
  <si>
    <t>SCHEDULE 2A - NON-FARM EXPENSE</t>
  </si>
  <si>
    <t>Government Ag Payments</t>
  </si>
  <si>
    <t>Crop Insurance Proceeds</t>
  </si>
  <si>
    <t xml:space="preserve">          LENDER/PURPOSE:</t>
  </si>
  <si>
    <r>
      <t xml:space="preserve">Pre-Paid Expenses </t>
    </r>
    <r>
      <rPr>
        <b/>
        <sz val="9"/>
        <color indexed="8"/>
        <rFont val="Calibri"/>
        <family val="2"/>
      </rPr>
      <t>(Sch 2)</t>
    </r>
  </si>
  <si>
    <t>SCHEDULE 2 - PRE-PAID EXPENSES</t>
  </si>
  <si>
    <t>Savings Accts</t>
  </si>
  <si>
    <t>Certificates of deposit -CDs</t>
  </si>
  <si>
    <t>Corp/Fund Name</t>
  </si>
  <si>
    <t xml:space="preserve">Market Value </t>
  </si>
  <si>
    <r>
      <t xml:space="preserve">Stored Crops </t>
    </r>
    <r>
      <rPr>
        <b/>
        <sz val="9"/>
        <color indexed="8"/>
        <rFont val="Calibri"/>
        <family val="2"/>
      </rPr>
      <t>(Sch 6)</t>
    </r>
  </si>
  <si>
    <r>
      <t xml:space="preserve">Machinery &amp; Equip </t>
    </r>
    <r>
      <rPr>
        <b/>
        <sz val="9"/>
        <color indexed="8"/>
        <rFont val="Calibri"/>
        <family val="2"/>
      </rPr>
      <t>(Sch 7)</t>
    </r>
  </si>
  <si>
    <r>
      <t xml:space="preserve">Vechicles/Autos </t>
    </r>
    <r>
      <rPr>
        <b/>
        <sz val="9"/>
        <color indexed="8"/>
        <rFont val="Calibri"/>
        <family val="2"/>
      </rPr>
      <t>(Sch 8)</t>
    </r>
  </si>
  <si>
    <r>
      <t xml:space="preserve">Retirement Accts </t>
    </r>
    <r>
      <rPr>
        <b/>
        <sz val="9"/>
        <color indexed="8"/>
        <rFont val="Calibri"/>
        <family val="2"/>
      </rPr>
      <t>(Sch 9)</t>
    </r>
  </si>
  <si>
    <t>SCHEDULE 7 - MACHINERY AND EQUIPMENT</t>
  </si>
  <si>
    <r>
      <t xml:space="preserve">TOTAL SCH 7 </t>
    </r>
    <r>
      <rPr>
        <sz val="10"/>
        <color indexed="8"/>
        <rFont val="Calibri"/>
        <family val="2"/>
      </rPr>
      <t>(to line 16)</t>
    </r>
    <r>
      <rPr>
        <b/>
        <sz val="10"/>
        <color indexed="8"/>
        <rFont val="Calibri"/>
        <family val="2"/>
      </rPr>
      <t>:</t>
    </r>
  </si>
  <si>
    <t>SCHEDULE 8 - VEHICLES / AUTOS</t>
  </si>
  <si>
    <r>
      <t xml:space="preserve">TOTAL SCH 8 </t>
    </r>
    <r>
      <rPr>
        <sz val="10"/>
        <color indexed="8"/>
        <rFont val="Calibri"/>
        <family val="2"/>
      </rPr>
      <t>(to line 21)</t>
    </r>
    <r>
      <rPr>
        <b/>
        <sz val="10"/>
        <color indexed="8"/>
        <rFont val="Calibri"/>
        <family val="2"/>
      </rPr>
      <t>:</t>
    </r>
  </si>
  <si>
    <t>SCHEDULE 9 - RETIREMENT ACCOUNTS</t>
  </si>
  <si>
    <r>
      <t xml:space="preserve">TOTAL SCH 9 </t>
    </r>
    <r>
      <rPr>
        <sz val="10"/>
        <color indexed="8"/>
        <rFont val="Calibri"/>
        <family val="2"/>
      </rPr>
      <t>(to line 22)</t>
    </r>
    <r>
      <rPr>
        <b/>
        <sz val="10"/>
        <color indexed="8"/>
        <rFont val="Calibri"/>
        <family val="2"/>
      </rPr>
      <t>:</t>
    </r>
  </si>
  <si>
    <t>SCHEDULE 6 - STORED CROPS</t>
  </si>
  <si>
    <t>OPERATING LOANS:</t>
  </si>
  <si>
    <t>ACCOUNTS PAYABLE:</t>
  </si>
  <si>
    <r>
      <t xml:space="preserve">TOTAL SCH 6 </t>
    </r>
    <r>
      <rPr>
        <sz val="10"/>
        <color indexed="8"/>
        <rFont val="Calibri"/>
        <family val="2"/>
      </rPr>
      <t>(to line 9)</t>
    </r>
    <r>
      <rPr>
        <b/>
        <sz val="10"/>
        <color indexed="8"/>
        <rFont val="Calibri"/>
        <family val="2"/>
      </rPr>
      <t>:</t>
    </r>
  </si>
  <si>
    <r>
      <t xml:space="preserve">TOTAL SCH 1 </t>
    </r>
    <r>
      <rPr>
        <sz val="10"/>
        <color indexed="8"/>
        <rFont val="Calibri"/>
        <family val="2"/>
      </rPr>
      <t>(to line 4)</t>
    </r>
    <r>
      <rPr>
        <b/>
        <sz val="10"/>
        <color indexed="8"/>
        <rFont val="Calibri"/>
        <family val="2"/>
      </rPr>
      <t>:</t>
    </r>
  </si>
  <si>
    <r>
      <t xml:space="preserve">TOTAL SCH 3A </t>
    </r>
    <r>
      <rPr>
        <sz val="10"/>
        <color indexed="8"/>
        <rFont val="Calibri"/>
        <family val="2"/>
      </rPr>
      <t>(to line 6)</t>
    </r>
    <r>
      <rPr>
        <b/>
        <sz val="10"/>
        <color indexed="8"/>
        <rFont val="Calibri"/>
        <family val="2"/>
      </rPr>
      <t>:</t>
    </r>
  </si>
  <si>
    <r>
      <t xml:space="preserve">TOTAL SCH 2 </t>
    </r>
    <r>
      <rPr>
        <sz val="10"/>
        <color indexed="8"/>
        <rFont val="Calibri"/>
        <family val="2"/>
      </rPr>
      <t>(to line 5)</t>
    </r>
    <r>
      <rPr>
        <b/>
        <sz val="10"/>
        <color indexed="8"/>
        <rFont val="Calibri"/>
        <family val="2"/>
      </rPr>
      <t>:</t>
    </r>
  </si>
  <si>
    <r>
      <t xml:space="preserve">TOTAL SCH 5A - Current Assets </t>
    </r>
    <r>
      <rPr>
        <sz val="10"/>
        <color indexed="8"/>
        <rFont val="Calibri"/>
        <family val="2"/>
      </rPr>
      <t>(to line 8)</t>
    </r>
    <r>
      <rPr>
        <b/>
        <sz val="10"/>
        <color indexed="8"/>
        <rFont val="Calibri"/>
        <family val="2"/>
      </rPr>
      <t xml:space="preserve">: </t>
    </r>
  </si>
  <si>
    <t>FARM PRODUCTION &amp; AMOUNT SOLD - CURRENT YEAR:</t>
  </si>
  <si>
    <r>
      <t xml:space="preserve">TOTAL SCH 1 </t>
    </r>
    <r>
      <rPr>
        <sz val="10"/>
        <color indexed="8"/>
        <rFont val="Calibri"/>
        <family val="2"/>
      </rPr>
      <t>(to line 25)</t>
    </r>
    <r>
      <rPr>
        <b/>
        <sz val="10"/>
        <color indexed="8"/>
        <rFont val="Calibri"/>
        <family val="2"/>
      </rPr>
      <t>:</t>
    </r>
  </si>
  <si>
    <r>
      <t xml:space="preserve">TOTAL SCH 1A </t>
    </r>
    <r>
      <rPr>
        <sz val="10"/>
        <color indexed="8"/>
        <rFont val="Calibri"/>
        <family val="2"/>
      </rPr>
      <t>(to line 25)</t>
    </r>
    <r>
      <rPr>
        <b/>
        <sz val="10"/>
        <color indexed="8"/>
        <rFont val="Calibri"/>
        <family val="2"/>
      </rPr>
      <t>:</t>
    </r>
  </si>
  <si>
    <r>
      <t xml:space="preserve">TOTAL SCH 2 </t>
    </r>
    <r>
      <rPr>
        <sz val="10"/>
        <color indexed="8"/>
        <rFont val="Calibri"/>
        <family val="2"/>
      </rPr>
      <t>(to line 43)</t>
    </r>
    <r>
      <rPr>
        <b/>
        <sz val="10"/>
        <color indexed="8"/>
        <rFont val="Calibri"/>
        <family val="2"/>
      </rPr>
      <t>:</t>
    </r>
  </si>
  <si>
    <r>
      <t xml:space="preserve">TOTAL SCH 2A </t>
    </r>
    <r>
      <rPr>
        <sz val="10"/>
        <color indexed="8"/>
        <rFont val="Calibri"/>
        <family val="2"/>
      </rPr>
      <t>(to line 43)</t>
    </r>
    <r>
      <rPr>
        <b/>
        <sz val="10"/>
        <color indexed="8"/>
        <rFont val="Calibri"/>
        <family val="2"/>
      </rPr>
      <t>:</t>
    </r>
  </si>
  <si>
    <t>Operating Interest</t>
  </si>
  <si>
    <t>2 discs</t>
  </si>
  <si>
    <t>Fumigation Rig</t>
  </si>
  <si>
    <t>2 Tobacco Bedder</t>
  </si>
  <si>
    <t>2 transplanters</t>
  </si>
  <si>
    <t>2 hiboys</t>
  </si>
  <si>
    <t>hooded sprayer</t>
  </si>
  <si>
    <t>bush hog</t>
  </si>
  <si>
    <t>cultivator (2)</t>
  </si>
  <si>
    <t>no-till planter</t>
  </si>
  <si>
    <t>no till drill</t>
  </si>
  <si>
    <t>trailers</t>
  </si>
  <si>
    <t>tobacco baler (2)</t>
  </si>
  <si>
    <t>Fertilizer spreader (2)</t>
  </si>
  <si>
    <t>Nitrogen Applicator (2)</t>
  </si>
  <si>
    <t>Ripper Bedder</t>
  </si>
  <si>
    <t>Nurse Tanks (3)</t>
  </si>
  <si>
    <t>Tobacco loading System (including live bottom trailers (6) and conveyors(2))</t>
  </si>
  <si>
    <t>Tobacco Barns (30)</t>
  </si>
  <si>
    <t>Pickup Truck</t>
  </si>
  <si>
    <t>2 ton Truck</t>
  </si>
  <si>
    <t>Buses/ Sweet  potatoe haulers</t>
  </si>
  <si>
    <t>Transport Van</t>
  </si>
  <si>
    <t>Transport Bus</t>
  </si>
  <si>
    <t>Quantity 6</t>
  </si>
  <si>
    <t>FarmLand Debt</t>
  </si>
  <si>
    <t>Equipment Debt</t>
  </si>
  <si>
    <t>Balance Sheet</t>
  </si>
  <si>
    <t>-</t>
  </si>
  <si>
    <t>Sweet Potato</t>
  </si>
  <si>
    <t>Corn</t>
  </si>
  <si>
    <t>Soybeans</t>
  </si>
  <si>
    <t>Company Name</t>
  </si>
  <si>
    <t>Tobacco</t>
  </si>
  <si>
    <t>Line of Credit</t>
  </si>
  <si>
    <t>Farmland</t>
  </si>
  <si>
    <t>200hp Tractor (2)</t>
  </si>
  <si>
    <t>150hp Tractor (2)</t>
  </si>
  <si>
    <t>100hp Tractor (2)</t>
  </si>
  <si>
    <t>Combine (2)</t>
  </si>
  <si>
    <t>Corn (339.26 per acre)</t>
  </si>
  <si>
    <t>Soybeans (214.22 per acre)</t>
  </si>
  <si>
    <t>Operating Loan</t>
  </si>
  <si>
    <t>Equipment Loan</t>
  </si>
  <si>
    <t>Land Loan</t>
  </si>
  <si>
    <t>CASH FLOW STATEMENT</t>
  </si>
  <si>
    <t>CASH INFLOWS</t>
  </si>
  <si>
    <t>CASH OUTLAYS</t>
  </si>
  <si>
    <t>Net Farm Income Statement</t>
  </si>
  <si>
    <t xml:space="preserve"> Name</t>
  </si>
  <si>
    <t>Year</t>
  </si>
  <si>
    <t xml:space="preserve"> Income</t>
  </si>
  <si>
    <t xml:space="preserve"> Cash Income (can come from IRS Schedule F)</t>
  </si>
  <si>
    <t xml:space="preserve"> Income Adjustments</t>
  </si>
  <si>
    <t>Beginning</t>
  </si>
  <si>
    <t>Ending</t>
  </si>
  <si>
    <t xml:space="preserve">  Sales of Tobacco and Sweet Potato</t>
  </si>
  <si>
    <t xml:space="preserve">  Crops held for sale or feed (Sched. B)</t>
  </si>
  <si>
    <t xml:space="preserve">  Sales of Corn and Soybeans</t>
  </si>
  <si>
    <t xml:space="preserve">  Market livestock (Sched. F)</t>
  </si>
  <si>
    <t xml:space="preserve">  Cooperative distributions paid</t>
  </si>
  <si>
    <t xml:space="preserve">  Accounts receivable (Sched. H)</t>
  </si>
  <si>
    <t xml:space="preserve">  Agricultural program payments</t>
  </si>
  <si>
    <t xml:space="preserve">  Other current assets</t>
  </si>
  <si>
    <t xml:space="preserve">  Crop insurance proceeds</t>
  </si>
  <si>
    <t xml:space="preserve">  Unpaid cooperative distributions (Sched. I)</t>
  </si>
  <si>
    <t xml:space="preserve">  Custom hire income</t>
  </si>
  <si>
    <t xml:space="preserve">  Breeding livestock (Sched. J) </t>
  </si>
  <si>
    <t xml:space="preserve">  Other cash income</t>
  </si>
  <si>
    <t xml:space="preserve">  Subtotal of adjustments</t>
  </si>
  <si>
    <t xml:space="preserve">  Sales of breeding livestock</t>
  </si>
  <si>
    <t xml:space="preserve">  (b) Net adjustment (beginning - ending)</t>
  </si>
  <si>
    <t xml:space="preserve">  (a) Total Cash Income</t>
  </si>
  <si>
    <t>Expenses</t>
  </si>
  <si>
    <t xml:space="preserve">   </t>
  </si>
  <si>
    <t xml:space="preserve"> Cash Expenses (can come from IRS Schedule F)</t>
  </si>
  <si>
    <t xml:space="preserve"> Expense Adjustments (paid in advance)</t>
  </si>
  <si>
    <t xml:space="preserve">  Car and truck expenses</t>
  </si>
  <si>
    <t xml:space="preserve">  Investment in growing crops (Sched. C)</t>
  </si>
  <si>
    <t xml:space="preserve">  Chemicals</t>
  </si>
  <si>
    <t xml:space="preserve">  Commercial feed on hand (Sched. D)</t>
  </si>
  <si>
    <t xml:space="preserve">  Conservation expenses</t>
  </si>
  <si>
    <t xml:space="preserve">  Prepaid expenses (Sched. E)</t>
  </si>
  <si>
    <t xml:space="preserve">  Custom hire</t>
  </si>
  <si>
    <t xml:space="preserve">  Supplies on hand (Sched. G)</t>
  </si>
  <si>
    <t xml:space="preserve">  Scouting</t>
  </si>
  <si>
    <t xml:space="preserve">  Subtotals</t>
  </si>
  <si>
    <t xml:space="preserve">  Feed purchased</t>
  </si>
  <si>
    <t xml:space="preserve">  (e) Net adjustment (beginning - ending)</t>
  </si>
  <si>
    <t xml:space="preserve">  Fertilizer and lime</t>
  </si>
  <si>
    <t>Expense Adjustments (due)</t>
  </si>
  <si>
    <t xml:space="preserve">  Freight, trucking</t>
  </si>
  <si>
    <t xml:space="preserve">  Accounts payable (Sched. O)</t>
  </si>
  <si>
    <t xml:space="preserve">  Gasoline, fuel, oil</t>
  </si>
  <si>
    <t xml:space="preserve">  Farm taxes due (Sched. P)</t>
  </si>
  <si>
    <t xml:space="preserve">  Insurance</t>
  </si>
  <si>
    <t xml:space="preserve">  Accrued interest (Sched. Q, R)</t>
  </si>
  <si>
    <t xml:space="preserve">  Interest paid</t>
  </si>
  <si>
    <t xml:space="preserve">  Labor hired</t>
  </si>
  <si>
    <t xml:space="preserve">  (f) Net adjustment (ending - beginning)</t>
  </si>
  <si>
    <t xml:space="preserve">  Grain Drying</t>
  </si>
  <si>
    <t xml:space="preserve">  Rent or lease payments</t>
  </si>
  <si>
    <t xml:space="preserve">  (g) Depreciation (Sched. K, L)</t>
  </si>
  <si>
    <t xml:space="preserve">  Repairs, maintenance</t>
  </si>
  <si>
    <t xml:space="preserve">  Seeds, plants</t>
  </si>
  <si>
    <t xml:space="preserve">  Storage, warehousing</t>
  </si>
  <si>
    <t xml:space="preserve">  Supplies purchased</t>
  </si>
  <si>
    <t xml:space="preserve">  Taxes (farm)</t>
  </si>
  <si>
    <t xml:space="preserve">  (j) Sales of farmland (Sched. M)</t>
  </si>
  <si>
    <t xml:space="preserve">  Utilities</t>
  </si>
  <si>
    <t xml:space="preserve">  (k) Cost value of farmland sold (Sched. M)</t>
  </si>
  <si>
    <t xml:space="preserve">  Machinery Cost</t>
  </si>
  <si>
    <t xml:space="preserve">  (l) Capital gains or losses (j - k)</t>
  </si>
  <si>
    <t xml:space="preserve">  Harvest expenses</t>
  </si>
  <si>
    <t xml:space="preserve">  Other Cash Expenses</t>
  </si>
  <si>
    <t xml:space="preserve">  (d) Total Cash Expenses</t>
  </si>
  <si>
    <t xml:space="preserve">  Value of Farm Production</t>
  </si>
  <si>
    <t>Brown Family Farms</t>
  </si>
  <si>
    <t>Full time employees</t>
  </si>
  <si>
    <t>Land Rent</t>
  </si>
  <si>
    <t>Insurance</t>
  </si>
  <si>
    <t>Taxes</t>
  </si>
  <si>
    <t>50hp Tractor (2)</t>
  </si>
  <si>
    <t>Brown Family Farms - Year End</t>
  </si>
  <si>
    <t>Current portion of Inermediate</t>
  </si>
  <si>
    <t>Current portion of Long Term</t>
  </si>
  <si>
    <t>Deferred Value</t>
  </si>
  <si>
    <t>Buildings-farm &amp; labor housing</t>
  </si>
  <si>
    <t>Tobacco (3339 per acre)</t>
  </si>
  <si>
    <t>Sweet Potato(2243 per acre)</t>
  </si>
  <si>
    <t>Stripper</t>
  </si>
  <si>
    <t>potato flip plow</t>
  </si>
  <si>
    <t>Tob/potato plows (3)</t>
  </si>
  <si>
    <t>Semi trucks (4)</t>
  </si>
  <si>
    <t>stalk chopper</t>
  </si>
  <si>
    <t>Semi Trucks</t>
  </si>
  <si>
    <r>
      <t xml:space="preserve">  (c) Gross Farm Revenue</t>
    </r>
    <r>
      <rPr>
        <sz val="17"/>
        <color indexed="8"/>
        <rFont val="Arial"/>
        <family val="2"/>
      </rPr>
      <t xml:space="preserve"> (a - b)</t>
    </r>
  </si>
  <si>
    <r>
      <t xml:space="preserve"> </t>
    </r>
    <r>
      <rPr>
        <b/>
        <sz val="17"/>
        <color indexed="8"/>
        <rFont val="Arial"/>
        <family val="2"/>
      </rPr>
      <t xml:space="preserve"> (h) Gross Farm Expenses</t>
    </r>
    <r>
      <rPr>
        <sz val="17"/>
        <color indexed="8"/>
        <rFont val="Arial"/>
        <family val="2"/>
      </rPr>
      <t xml:space="preserve"> (d + e + f + g)</t>
    </r>
  </si>
  <si>
    <r>
      <t xml:space="preserve">  (j) Net Farm Income from Operations</t>
    </r>
    <r>
      <rPr>
        <sz val="17"/>
        <color indexed="8"/>
        <rFont val="Arial"/>
        <family val="2"/>
      </rPr>
      <t xml:space="preserve"> (c - h)</t>
    </r>
  </si>
  <si>
    <r>
      <t xml:space="preserve">  Net Farm Income (accrual) </t>
    </r>
    <r>
      <rPr>
        <sz val="17"/>
        <color indexed="8"/>
        <rFont val="Arial"/>
        <family val="2"/>
      </rPr>
      <t>(i + l)</t>
    </r>
  </si>
  <si>
    <t>1 ton Truck (2)</t>
  </si>
  <si>
    <t>Other equipment</t>
  </si>
  <si>
    <t xml:space="preserve">  Net Farm Income (cash)</t>
  </si>
  <si>
    <r>
      <t xml:space="preserve">Non-Farm Income </t>
    </r>
    <r>
      <rPr>
        <b/>
        <sz val="12"/>
        <color indexed="8"/>
        <rFont val="Calibri"/>
        <family val="2"/>
      </rPr>
      <t>(Schedule 1 below)</t>
    </r>
  </si>
  <si>
    <r>
      <t xml:space="preserve">Non-Farm Expenses </t>
    </r>
    <r>
      <rPr>
        <b/>
        <sz val="12"/>
        <color indexed="8"/>
        <rFont val="Calibri"/>
        <family val="2"/>
      </rPr>
      <t>(Schedule 2 below)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</si>
</sst>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b/>
      <u val="single"/>
      <sz val="9"/>
      <color indexed="8"/>
      <name val="Calibri"/>
      <family val="2"/>
    </font>
    <font>
      <sz val="9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2"/>
      <name val="Arial MT"/>
      <family val="0"/>
    </font>
    <font>
      <sz val="12"/>
      <name val="Arial"/>
      <family val="2"/>
    </font>
    <font>
      <sz val="8"/>
      <name val="Tahoma"/>
      <family val="2"/>
    </font>
    <font>
      <sz val="14"/>
      <color indexed="8"/>
      <name val="Arial"/>
      <family val="2"/>
    </font>
    <font>
      <b/>
      <sz val="17"/>
      <color indexed="9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7"/>
      <color indexed="8"/>
      <name val="Arial"/>
      <family val="2"/>
    </font>
    <font>
      <b/>
      <i/>
      <sz val="17"/>
      <color indexed="8"/>
      <name val="Arial"/>
      <family val="2"/>
    </font>
    <font>
      <sz val="17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9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FF"/>
      <name val="Calibri"/>
      <family val="2"/>
    </font>
    <font>
      <sz val="9"/>
      <color theme="1"/>
      <name val="Calibri"/>
      <family val="2"/>
    </font>
    <font>
      <sz val="9"/>
      <color rgb="FF0000FF"/>
      <name val="Calibri"/>
      <family val="2"/>
    </font>
    <font>
      <b/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sz val="9"/>
      <color rgb="FF000000"/>
      <name val="Calibri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ck"/>
      <right/>
      <top/>
      <bottom/>
    </border>
    <border>
      <left style="thick"/>
      <right/>
      <top style="thin"/>
      <bottom style="double"/>
    </border>
    <border>
      <left style="thick"/>
      <right/>
      <top style="double"/>
      <bottom style="double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ck">
        <color theme="2" tint="-0.09994000196456909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medium"/>
      <top style="double"/>
      <bottom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n"/>
    </border>
    <border>
      <left style="thick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double"/>
      <bottom style="thin"/>
    </border>
    <border>
      <left/>
      <right style="thick"/>
      <top style="double"/>
      <bottom style="thin"/>
    </border>
    <border>
      <left/>
      <right style="thick"/>
      <top style="thin"/>
      <bottom style="thin"/>
    </border>
    <border>
      <left/>
      <right style="thin"/>
      <top style="thin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37" fontId="36" fillId="32" borderId="0">
      <alignment/>
      <protection/>
    </xf>
    <xf numFmtId="0" fontId="0" fillId="33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15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49" fontId="69" fillId="0" borderId="10" xfId="0" applyNumberFormat="1" applyFont="1" applyBorder="1" applyAlignment="1">
      <alignment horizontal="right"/>
    </xf>
    <xf numFmtId="0" fontId="67" fillId="0" borderId="10" xfId="0" applyFont="1" applyBorder="1" applyAlignment="1">
      <alignment/>
    </xf>
    <xf numFmtId="0" fontId="71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2" fillId="0" borderId="0" xfId="0" applyFont="1" applyAlignment="1">
      <alignment horizontal="center"/>
    </xf>
    <xf numFmtId="49" fontId="69" fillId="0" borderId="0" xfId="0" applyNumberFormat="1" applyFont="1" applyBorder="1" applyAlignment="1">
      <alignment horizontal="right"/>
    </xf>
    <xf numFmtId="0" fontId="71" fillId="0" borderId="11" xfId="0" applyFont="1" applyBorder="1" applyAlignment="1">
      <alignment/>
    </xf>
    <xf numFmtId="0" fontId="71" fillId="0" borderId="10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9" fillId="18" borderId="12" xfId="0" applyFont="1" applyFill="1" applyBorder="1" applyAlignment="1">
      <alignment horizontal="center"/>
    </xf>
    <xf numFmtId="0" fontId="73" fillId="0" borderId="0" xfId="0" applyFont="1" applyBorder="1" applyAlignment="1">
      <alignment horizontal="right"/>
    </xf>
    <xf numFmtId="0" fontId="29" fillId="0" borderId="0" xfId="0" applyFont="1" applyAlignment="1">
      <alignment/>
    </xf>
    <xf numFmtId="165" fontId="29" fillId="34" borderId="12" xfId="44" applyNumberFormat="1" applyFont="1" applyFill="1" applyBorder="1" applyAlignment="1" applyProtection="1">
      <alignment/>
      <protection locked="0"/>
    </xf>
    <xf numFmtId="0" fontId="69" fillId="35" borderId="0" xfId="0" applyFont="1" applyFill="1" applyBorder="1" applyAlignment="1">
      <alignment horizontal="left"/>
    </xf>
    <xf numFmtId="14" fontId="69" fillId="35" borderId="0" xfId="0" applyNumberFormat="1" applyFont="1" applyFill="1" applyBorder="1" applyAlignment="1">
      <alignment horizontal="center"/>
    </xf>
    <xf numFmtId="0" fontId="69" fillId="18" borderId="13" xfId="0" applyFont="1" applyFill="1" applyBorder="1" applyAlignment="1">
      <alignment horizontal="center" wrapText="1"/>
    </xf>
    <xf numFmtId="0" fontId="69" fillId="0" borderId="0" xfId="0" applyFont="1" applyBorder="1" applyAlignment="1">
      <alignment/>
    </xf>
    <xf numFmtId="0" fontId="74" fillId="0" borderId="0" xfId="0" applyFont="1" applyBorder="1" applyAlignment="1">
      <alignment horizontal="center"/>
    </xf>
    <xf numFmtId="165" fontId="69" fillId="35" borderId="14" xfId="44" applyNumberFormat="1" applyFont="1" applyFill="1" applyBorder="1" applyAlignment="1" applyProtection="1">
      <alignment horizontal="right"/>
      <protection/>
    </xf>
    <xf numFmtId="165" fontId="69" fillId="35" borderId="15" xfId="44" applyNumberFormat="1" applyFont="1" applyFill="1" applyBorder="1" applyAlignment="1" applyProtection="1">
      <alignment horizontal="right"/>
      <protection/>
    </xf>
    <xf numFmtId="165" fontId="69" fillId="35" borderId="16" xfId="44" applyNumberFormat="1" applyFont="1" applyFill="1" applyBorder="1" applyAlignment="1" applyProtection="1">
      <alignment/>
      <protection/>
    </xf>
    <xf numFmtId="44" fontId="69" fillId="35" borderId="0" xfId="44" applyFont="1" applyFill="1" applyBorder="1" applyAlignment="1" applyProtection="1">
      <alignment horizontal="right"/>
      <protection/>
    </xf>
    <xf numFmtId="165" fontId="29" fillId="35" borderId="12" xfId="44" applyNumberFormat="1" applyFont="1" applyFill="1" applyBorder="1" applyAlignment="1" applyProtection="1">
      <alignment/>
      <protection/>
    </xf>
    <xf numFmtId="165" fontId="69" fillId="35" borderId="13" xfId="44" applyNumberFormat="1" applyFont="1" applyFill="1" applyBorder="1" applyAlignment="1" applyProtection="1">
      <alignment horizontal="right"/>
      <protection/>
    </xf>
    <xf numFmtId="0" fontId="65" fillId="0" borderId="0" xfId="0" applyFont="1" applyBorder="1" applyAlignment="1">
      <alignment horizontal="center"/>
    </xf>
    <xf numFmtId="165" fontId="69" fillId="35" borderId="16" xfId="44" applyNumberFormat="1" applyFont="1" applyFill="1" applyBorder="1" applyAlignment="1" applyProtection="1">
      <alignment horizontal="right"/>
      <protection/>
    </xf>
    <xf numFmtId="0" fontId="67" fillId="0" borderId="17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19" xfId="0" applyFont="1" applyBorder="1" applyAlignment="1">
      <alignment/>
    </xf>
    <xf numFmtId="0" fontId="73" fillId="36" borderId="14" xfId="0" applyFont="1" applyFill="1" applyBorder="1" applyAlignment="1">
      <alignment horizontal="center"/>
    </xf>
    <xf numFmtId="165" fontId="69" fillId="35" borderId="12" xfId="44" applyNumberFormat="1" applyFont="1" applyFill="1" applyBorder="1" applyAlignment="1" applyProtection="1">
      <alignment horizontal="right"/>
      <protection/>
    </xf>
    <xf numFmtId="0" fontId="73" fillId="36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69" fillId="18" borderId="14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69" fillId="18" borderId="12" xfId="0" applyFont="1" applyFill="1" applyBorder="1" applyAlignment="1">
      <alignment horizontal="center" wrapText="1"/>
    </xf>
    <xf numFmtId="165" fontId="29" fillId="35" borderId="0" xfId="44" applyNumberFormat="1" applyFont="1" applyFill="1" applyBorder="1" applyAlignment="1" applyProtection="1">
      <alignment horizontal="center"/>
      <protection/>
    </xf>
    <xf numFmtId="165" fontId="69" fillId="35" borderId="14" xfId="44" applyNumberFormat="1" applyFont="1" applyFill="1" applyBorder="1" applyAlignment="1" applyProtection="1">
      <alignment/>
      <protection/>
    </xf>
    <xf numFmtId="49" fontId="69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/>
    </xf>
    <xf numFmtId="165" fontId="69" fillId="35" borderId="21" xfId="44" applyNumberFormat="1" applyFont="1" applyFill="1" applyBorder="1" applyAlignment="1" applyProtection="1">
      <alignment horizontal="right"/>
      <protection locked="0"/>
    </xf>
    <xf numFmtId="165" fontId="69" fillId="35" borderId="14" xfId="44" applyNumberFormat="1" applyFont="1" applyFill="1" applyBorder="1" applyAlignment="1" applyProtection="1">
      <alignment horizontal="right"/>
      <protection locked="0"/>
    </xf>
    <xf numFmtId="10" fontId="69" fillId="35" borderId="12" xfId="59" applyNumberFormat="1" applyFont="1" applyFill="1" applyBorder="1" applyAlignment="1" applyProtection="1">
      <alignment/>
      <protection locked="0"/>
    </xf>
    <xf numFmtId="14" fontId="69" fillId="35" borderId="12" xfId="0" applyNumberFormat="1" applyFont="1" applyFill="1" applyBorder="1" applyAlignment="1" applyProtection="1">
      <alignment/>
      <protection locked="0"/>
    </xf>
    <xf numFmtId="164" fontId="69" fillId="35" borderId="12" xfId="42" applyNumberFormat="1" applyFont="1" applyFill="1" applyBorder="1" applyAlignment="1" applyProtection="1">
      <alignment/>
      <protection locked="0"/>
    </xf>
    <xf numFmtId="165" fontId="69" fillId="35" borderId="14" xfId="44" applyNumberFormat="1" applyFont="1" applyFill="1" applyBorder="1" applyAlignment="1" applyProtection="1">
      <alignment/>
      <protection locked="0"/>
    </xf>
    <xf numFmtId="165" fontId="69" fillId="35" borderId="22" xfId="44" applyNumberFormat="1" applyFont="1" applyFill="1" applyBorder="1" applyAlignment="1" applyProtection="1">
      <alignment horizontal="right"/>
      <protection locked="0"/>
    </xf>
    <xf numFmtId="0" fontId="69" fillId="35" borderId="17" xfId="0" applyFont="1" applyFill="1" applyBorder="1" applyAlignment="1">
      <alignment/>
    </xf>
    <xf numFmtId="0" fontId="67" fillId="35" borderId="0" xfId="0" applyFont="1" applyFill="1" applyBorder="1" applyAlignment="1">
      <alignment/>
    </xf>
    <xf numFmtId="165" fontId="69" fillId="35" borderId="22" xfId="44" applyNumberFormat="1" applyFont="1" applyFill="1" applyBorder="1" applyAlignment="1" applyProtection="1">
      <alignment/>
      <protection locked="0"/>
    </xf>
    <xf numFmtId="0" fontId="67" fillId="35" borderId="10" xfId="0" applyFont="1" applyFill="1" applyBorder="1" applyAlignment="1">
      <alignment/>
    </xf>
    <xf numFmtId="0" fontId="67" fillId="35" borderId="17" xfId="0" applyFont="1" applyFill="1" applyBorder="1" applyAlignment="1">
      <alignment/>
    </xf>
    <xf numFmtId="0" fontId="67" fillId="35" borderId="0" xfId="0" applyFont="1" applyFill="1" applyAlignment="1">
      <alignment/>
    </xf>
    <xf numFmtId="164" fontId="67" fillId="35" borderId="10" xfId="0" applyNumberFormat="1" applyFont="1" applyFill="1" applyBorder="1" applyAlignment="1">
      <alignment/>
    </xf>
    <xf numFmtId="0" fontId="69" fillId="35" borderId="12" xfId="0" applyFont="1" applyFill="1" applyBorder="1" applyAlignment="1" applyProtection="1">
      <alignment horizontal="left"/>
      <protection locked="0"/>
    </xf>
    <xf numFmtId="164" fontId="69" fillId="35" borderId="12" xfId="42" applyNumberFormat="1" applyFont="1" applyFill="1" applyBorder="1" applyAlignment="1" applyProtection="1">
      <alignment horizontal="right"/>
      <protection locked="0"/>
    </xf>
    <xf numFmtId="165" fontId="69" fillId="35" borderId="0" xfId="0" applyNumberFormat="1" applyFont="1" applyFill="1" applyAlignment="1">
      <alignment/>
    </xf>
    <xf numFmtId="0" fontId="69" fillId="35" borderId="0" xfId="0" applyFont="1" applyFill="1" applyBorder="1" applyAlignment="1">
      <alignment/>
    </xf>
    <xf numFmtId="164" fontId="69" fillId="35" borderId="0" xfId="0" applyNumberFormat="1" applyFont="1" applyFill="1" applyBorder="1" applyAlignment="1">
      <alignment/>
    </xf>
    <xf numFmtId="164" fontId="69" fillId="35" borderId="0" xfId="0" applyNumberFormat="1" applyFont="1" applyFill="1" applyAlignment="1">
      <alignment/>
    </xf>
    <xf numFmtId="165" fontId="69" fillId="35" borderId="12" xfId="44" applyNumberFormat="1" applyFont="1" applyFill="1" applyBorder="1" applyAlignment="1" applyProtection="1">
      <alignment/>
      <protection locked="0"/>
    </xf>
    <xf numFmtId="0" fontId="29" fillId="35" borderId="12" xfId="0" applyFont="1" applyFill="1" applyBorder="1" applyAlignment="1" applyProtection="1">
      <alignment horizontal="center"/>
      <protection locked="0"/>
    </xf>
    <xf numFmtId="43" fontId="69" fillId="35" borderId="12" xfId="42" applyFont="1" applyFill="1" applyBorder="1" applyAlignment="1" applyProtection="1">
      <alignment horizontal="center"/>
      <protection locked="0"/>
    </xf>
    <xf numFmtId="165" fontId="29" fillId="35" borderId="12" xfId="44" applyNumberFormat="1" applyFont="1" applyFill="1" applyBorder="1" applyAlignment="1" applyProtection="1">
      <alignment/>
      <protection locked="0"/>
    </xf>
    <xf numFmtId="164" fontId="69" fillId="35" borderId="12" xfId="42" applyNumberFormat="1" applyFont="1" applyFill="1" applyBorder="1" applyAlignment="1" applyProtection="1">
      <alignment/>
      <protection locked="0"/>
    </xf>
    <xf numFmtId="164" fontId="29" fillId="35" borderId="12" xfId="42" applyNumberFormat="1" applyFont="1" applyFill="1" applyBorder="1" applyAlignment="1" applyProtection="1">
      <alignment/>
      <protection locked="0"/>
    </xf>
    <xf numFmtId="44" fontId="29" fillId="35" borderId="12" xfId="44" applyNumberFormat="1" applyFont="1" applyFill="1" applyBorder="1" applyAlignment="1" applyProtection="1">
      <alignment/>
      <protection locked="0"/>
    </xf>
    <xf numFmtId="0" fontId="29" fillId="35" borderId="12" xfId="0" applyFont="1" applyFill="1" applyBorder="1" applyAlignment="1" applyProtection="1">
      <alignment horizontal="left"/>
      <protection locked="0"/>
    </xf>
    <xf numFmtId="0" fontId="73" fillId="0" borderId="23" xfId="0" applyFont="1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/>
      <protection locked="0"/>
    </xf>
    <xf numFmtId="0" fontId="69" fillId="0" borderId="0" xfId="0" applyFont="1" applyFill="1" applyAlignment="1">
      <alignment/>
    </xf>
    <xf numFmtId="0" fontId="69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34" fillId="37" borderId="24" xfId="0" applyFont="1" applyFill="1" applyBorder="1" applyAlignment="1">
      <alignment/>
    </xf>
    <xf numFmtId="0" fontId="35" fillId="38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0" fontId="35" fillId="39" borderId="0" xfId="0" applyFont="1" applyFill="1" applyAlignment="1">
      <alignment/>
    </xf>
    <xf numFmtId="37" fontId="37" fillId="32" borderId="0" xfId="56" applyNumberFormat="1" applyFont="1">
      <alignment/>
      <protection/>
    </xf>
    <xf numFmtId="37" fontId="37" fillId="32" borderId="0" xfId="56" applyNumberFormat="1" applyFont="1" applyFill="1">
      <alignment/>
      <protection/>
    </xf>
    <xf numFmtId="165" fontId="69" fillId="0" borderId="0" xfId="44" applyNumberFormat="1" applyFont="1" applyAlignment="1">
      <alignment/>
    </xf>
    <xf numFmtId="165" fontId="69" fillId="0" borderId="0" xfId="0" applyNumberFormat="1" applyFont="1" applyAlignment="1">
      <alignment/>
    </xf>
    <xf numFmtId="44" fontId="69" fillId="0" borderId="0" xfId="0" applyNumberFormat="1" applyFont="1" applyAlignment="1">
      <alignment/>
    </xf>
    <xf numFmtId="7" fontId="73" fillId="0" borderId="0" xfId="0" applyNumberFormat="1" applyFont="1" applyFill="1" applyBorder="1" applyAlignment="1" applyProtection="1">
      <alignment/>
      <protection locked="0"/>
    </xf>
    <xf numFmtId="165" fontId="73" fillId="0" borderId="0" xfId="44" applyNumberFormat="1" applyFont="1" applyFill="1" applyBorder="1" applyAlignment="1" applyProtection="1">
      <alignment/>
      <protection locked="0"/>
    </xf>
    <xf numFmtId="0" fontId="76" fillId="0" borderId="0" xfId="0" applyFont="1" applyAlignment="1">
      <alignment/>
    </xf>
    <xf numFmtId="0" fontId="76" fillId="0" borderId="0" xfId="0" applyFont="1" applyBorder="1" applyAlignment="1">
      <alignment/>
    </xf>
    <xf numFmtId="0" fontId="29" fillId="35" borderId="12" xfId="0" applyFont="1" applyFill="1" applyBorder="1" applyAlignment="1" applyProtection="1">
      <alignment horizontal="left"/>
      <protection locked="0"/>
    </xf>
    <xf numFmtId="0" fontId="67" fillId="0" borderId="0" xfId="0" applyFont="1" applyBorder="1" applyAlignment="1">
      <alignment horizontal="center"/>
    </xf>
    <xf numFmtId="165" fontId="29" fillId="35" borderId="14" xfId="44" applyNumberFormat="1" applyFont="1" applyFill="1" applyBorder="1" applyAlignment="1" applyProtection="1">
      <alignment horizontal="center"/>
      <protection locked="0"/>
    </xf>
    <xf numFmtId="165" fontId="29" fillId="35" borderId="20" xfId="44" applyNumberFormat="1" applyFont="1" applyFill="1" applyBorder="1" applyAlignment="1" applyProtection="1">
      <alignment horizontal="center"/>
      <protection locked="0"/>
    </xf>
    <xf numFmtId="0" fontId="40" fillId="37" borderId="24" xfId="0" applyFont="1" applyFill="1" applyBorder="1" applyAlignment="1">
      <alignment/>
    </xf>
    <xf numFmtId="37" fontId="41" fillId="32" borderId="0" xfId="56" applyNumberFormat="1" applyFont="1">
      <alignment/>
      <protection/>
    </xf>
    <xf numFmtId="37" fontId="42" fillId="32" borderId="0" xfId="56" applyNumberFormat="1" applyFont="1">
      <alignment/>
      <protection/>
    </xf>
    <xf numFmtId="37" fontId="42" fillId="32" borderId="0" xfId="56" applyNumberFormat="1" applyFont="1" applyBorder="1">
      <alignment/>
      <protection/>
    </xf>
    <xf numFmtId="37" fontId="42" fillId="32" borderId="0" xfId="56" applyNumberFormat="1" applyFont="1" applyAlignment="1">
      <alignment/>
      <protection/>
    </xf>
    <xf numFmtId="0" fontId="42" fillId="40" borderId="12" xfId="56" applyNumberFormat="1" applyFont="1" applyFill="1" applyBorder="1" applyProtection="1">
      <alignment/>
      <protection locked="0"/>
    </xf>
    <xf numFmtId="37" fontId="41" fillId="32" borderId="25" xfId="56" applyNumberFormat="1" applyFont="1" applyBorder="1">
      <alignment/>
      <protection/>
    </xf>
    <xf numFmtId="37" fontId="41" fillId="32" borderId="26" xfId="56" applyNumberFormat="1" applyFont="1" applyBorder="1">
      <alignment/>
      <protection/>
    </xf>
    <xf numFmtId="37" fontId="43" fillId="32" borderId="26" xfId="56" applyNumberFormat="1" applyFont="1" applyBorder="1">
      <alignment/>
      <protection/>
    </xf>
    <xf numFmtId="37" fontId="41" fillId="32" borderId="27" xfId="56" applyNumberFormat="1" applyFont="1" applyBorder="1">
      <alignment/>
      <protection/>
    </xf>
    <xf numFmtId="37" fontId="44" fillId="32" borderId="28" xfId="56" applyNumberFormat="1" applyFont="1" applyBorder="1">
      <alignment/>
      <protection/>
    </xf>
    <xf numFmtId="37" fontId="45" fillId="32" borderId="10" xfId="56" applyNumberFormat="1" applyFont="1" applyBorder="1">
      <alignment/>
      <protection/>
    </xf>
    <xf numFmtId="37" fontId="45" fillId="32" borderId="29" xfId="56" applyNumberFormat="1" applyFont="1" applyBorder="1">
      <alignment/>
      <protection/>
    </xf>
    <xf numFmtId="37" fontId="44" fillId="32" borderId="16" xfId="56" applyNumberFormat="1" applyFont="1" applyBorder="1">
      <alignment/>
      <protection/>
    </xf>
    <xf numFmtId="37" fontId="43" fillId="32" borderId="29" xfId="56" applyNumberFormat="1" applyFont="1" applyBorder="1" applyAlignment="1">
      <alignment horizontal="center"/>
      <protection/>
    </xf>
    <xf numFmtId="37" fontId="43" fillId="32" borderId="30" xfId="56" applyNumberFormat="1" applyFont="1" applyBorder="1" applyAlignment="1">
      <alignment horizontal="center"/>
      <protection/>
    </xf>
    <xf numFmtId="37" fontId="45" fillId="32" borderId="31" xfId="56" applyNumberFormat="1" applyFont="1" applyBorder="1">
      <alignment/>
      <protection/>
    </xf>
    <xf numFmtId="37" fontId="45" fillId="32" borderId="0" xfId="56" applyNumberFormat="1" applyFont="1" applyBorder="1">
      <alignment/>
      <protection/>
    </xf>
    <xf numFmtId="5" fontId="45" fillId="40" borderId="21" xfId="0" applyNumberFormat="1" applyFont="1" applyFill="1" applyBorder="1" applyAlignment="1" applyProtection="1">
      <alignment shrinkToFit="1"/>
      <protection locked="0"/>
    </xf>
    <xf numFmtId="37" fontId="45" fillId="32" borderId="32" xfId="56" applyNumberFormat="1" applyFont="1" applyBorder="1">
      <alignment/>
      <protection/>
    </xf>
    <xf numFmtId="5" fontId="45" fillId="0" borderId="33" xfId="0" applyNumberFormat="1" applyFont="1" applyBorder="1" applyAlignment="1">
      <alignment shrinkToFit="1"/>
    </xf>
    <xf numFmtId="5" fontId="45" fillId="0" borderId="34" xfId="0" applyNumberFormat="1" applyFont="1" applyBorder="1" applyAlignment="1">
      <alignment shrinkToFit="1"/>
    </xf>
    <xf numFmtId="5" fontId="45" fillId="40" borderId="14" xfId="0" applyNumberFormat="1" applyFont="1" applyFill="1" applyBorder="1" applyAlignment="1" applyProtection="1">
      <alignment shrinkToFit="1"/>
      <protection locked="0"/>
    </xf>
    <xf numFmtId="5" fontId="45" fillId="40" borderId="12" xfId="0" applyNumberFormat="1" applyFont="1" applyFill="1" applyBorder="1" applyAlignment="1" applyProtection="1">
      <alignment shrinkToFit="1"/>
      <protection locked="0"/>
    </xf>
    <xf numFmtId="37" fontId="41" fillId="32" borderId="0" xfId="56" applyNumberFormat="1" applyFont="1" applyBorder="1">
      <alignment/>
      <protection/>
    </xf>
    <xf numFmtId="5" fontId="41" fillId="0" borderId="34" xfId="0" applyNumberFormat="1" applyFont="1" applyBorder="1" applyAlignment="1">
      <alignment shrinkToFit="1"/>
    </xf>
    <xf numFmtId="5" fontId="45" fillId="0" borderId="35" xfId="0" applyNumberFormat="1" applyFont="1" applyBorder="1" applyAlignment="1">
      <alignment shrinkToFit="1"/>
    </xf>
    <xf numFmtId="37" fontId="45" fillId="32" borderId="36" xfId="56" applyNumberFormat="1" applyFont="1" applyBorder="1">
      <alignment/>
      <protection/>
    </xf>
    <xf numFmtId="37" fontId="45" fillId="32" borderId="37" xfId="56" applyNumberFormat="1" applyFont="1" applyBorder="1">
      <alignment/>
      <protection/>
    </xf>
    <xf numFmtId="5" fontId="45" fillId="32" borderId="29" xfId="56" applyNumberFormat="1" applyFont="1" applyBorder="1" applyAlignment="1">
      <alignment shrinkToFit="1"/>
      <protection/>
    </xf>
    <xf numFmtId="37" fontId="43" fillId="32" borderId="38" xfId="56" applyNumberFormat="1" applyFont="1" applyBorder="1">
      <alignment/>
      <protection/>
    </xf>
    <xf numFmtId="37" fontId="41" fillId="32" borderId="34" xfId="56" applyNumberFormat="1" applyFont="1" applyBorder="1">
      <alignment/>
      <protection/>
    </xf>
    <xf numFmtId="37" fontId="43" fillId="32" borderId="0" xfId="56" applyNumberFormat="1" applyFont="1" applyBorder="1">
      <alignment/>
      <protection/>
    </xf>
    <xf numFmtId="37" fontId="45" fillId="32" borderId="34" xfId="56" applyNumberFormat="1" applyFont="1" applyBorder="1">
      <alignment/>
      <protection/>
    </xf>
    <xf numFmtId="37" fontId="44" fillId="32" borderId="10" xfId="56" applyNumberFormat="1" applyFont="1" applyBorder="1">
      <alignment/>
      <protection/>
    </xf>
    <xf numFmtId="37" fontId="43" fillId="32" borderId="10" xfId="56" applyNumberFormat="1" applyFont="1" applyBorder="1" applyAlignment="1">
      <alignment horizontal="center"/>
      <protection/>
    </xf>
    <xf numFmtId="5" fontId="45" fillId="32" borderId="33" xfId="56" applyNumberFormat="1" applyFont="1" applyBorder="1" applyAlignment="1">
      <alignment shrinkToFit="1"/>
      <protection/>
    </xf>
    <xf numFmtId="5" fontId="45" fillId="0" borderId="39" xfId="0" applyNumberFormat="1" applyFont="1" applyBorder="1" applyAlignment="1">
      <alignment shrinkToFit="1"/>
    </xf>
    <xf numFmtId="5" fontId="45" fillId="32" borderId="35" xfId="56" applyNumberFormat="1" applyFont="1" applyBorder="1" applyAlignment="1">
      <alignment shrinkToFit="1"/>
      <protection/>
    </xf>
    <xf numFmtId="5" fontId="45" fillId="0" borderId="40" xfId="0" applyNumberFormat="1" applyFont="1" applyBorder="1" applyAlignment="1">
      <alignment shrinkToFit="1"/>
    </xf>
    <xf numFmtId="5" fontId="41" fillId="32" borderId="35" xfId="56" applyNumberFormat="1" applyFont="1" applyBorder="1" applyAlignment="1">
      <alignment shrinkToFit="1"/>
      <protection/>
    </xf>
    <xf numFmtId="5" fontId="41" fillId="32" borderId="41" xfId="56" applyNumberFormat="1" applyFont="1" applyBorder="1" applyAlignment="1">
      <alignment shrinkToFit="1"/>
      <protection/>
    </xf>
    <xf numFmtId="37" fontId="44" fillId="32" borderId="0" xfId="56" applyNumberFormat="1" applyFont="1" applyBorder="1">
      <alignment/>
      <protection/>
    </xf>
    <xf numFmtId="166" fontId="43" fillId="32" borderId="12" xfId="56" applyNumberFormat="1" applyFont="1" applyBorder="1" applyAlignment="1">
      <alignment horizontal="center" shrinkToFit="1"/>
      <protection/>
    </xf>
    <xf numFmtId="166" fontId="43" fillId="32" borderId="42" xfId="56" applyNumberFormat="1" applyFont="1" applyBorder="1" applyAlignment="1">
      <alignment horizontal="center" shrinkToFit="1"/>
      <protection/>
    </xf>
    <xf numFmtId="5" fontId="45" fillId="32" borderId="13" xfId="56" applyNumberFormat="1" applyFont="1" applyBorder="1" applyAlignment="1">
      <alignment shrinkToFit="1"/>
      <protection/>
    </xf>
    <xf numFmtId="5" fontId="45" fillId="32" borderId="34" xfId="56" applyNumberFormat="1" applyFont="1" applyBorder="1" applyAlignment="1">
      <alignment shrinkToFit="1"/>
      <protection/>
    </xf>
    <xf numFmtId="5" fontId="45" fillId="40" borderId="12" xfId="0" applyNumberFormat="1" applyFont="1" applyFill="1" applyBorder="1" applyAlignment="1" applyProtection="1">
      <alignment/>
      <protection locked="0"/>
    </xf>
    <xf numFmtId="5" fontId="41" fillId="32" borderId="12" xfId="56" applyNumberFormat="1" applyFont="1" applyBorder="1" applyAlignment="1">
      <alignment shrinkToFit="1"/>
      <protection/>
    </xf>
    <xf numFmtId="5" fontId="45" fillId="40" borderId="14" xfId="0" applyNumberFormat="1" applyFont="1" applyFill="1" applyBorder="1" applyAlignment="1" applyProtection="1">
      <alignment/>
      <protection locked="0"/>
    </xf>
    <xf numFmtId="5" fontId="45" fillId="32" borderId="0" xfId="56" applyNumberFormat="1" applyFont="1" applyBorder="1" applyAlignment="1" applyProtection="1">
      <alignment horizontal="center" shrinkToFit="1"/>
      <protection/>
    </xf>
    <xf numFmtId="166" fontId="45" fillId="32" borderId="34" xfId="56" applyNumberFormat="1" applyFont="1" applyBorder="1" applyAlignment="1" applyProtection="1">
      <alignment horizontal="center" shrinkToFit="1"/>
      <protection/>
    </xf>
    <xf numFmtId="37" fontId="41" fillId="32" borderId="0" xfId="56" applyNumberFormat="1" applyFont="1" applyBorder="1" applyAlignment="1" applyProtection="1">
      <alignment shrinkToFit="1"/>
      <protection/>
    </xf>
    <xf numFmtId="37" fontId="41" fillId="32" borderId="34" xfId="56" applyNumberFormat="1" applyFont="1" applyBorder="1" applyAlignment="1" applyProtection="1">
      <alignment shrinkToFit="1"/>
      <protection/>
    </xf>
    <xf numFmtId="37" fontId="43" fillId="32" borderId="32" xfId="56" applyNumberFormat="1" applyFont="1" applyBorder="1">
      <alignment/>
      <protection/>
    </xf>
    <xf numFmtId="5" fontId="43" fillId="32" borderId="0" xfId="56" applyNumberFormat="1" applyFont="1" applyBorder="1" applyAlignment="1" applyProtection="1">
      <alignment horizontal="center" shrinkToFit="1"/>
      <protection/>
    </xf>
    <xf numFmtId="166" fontId="43" fillId="32" borderId="34" xfId="56" applyNumberFormat="1" applyFont="1" applyBorder="1" applyAlignment="1" applyProtection="1">
      <alignment horizontal="center" shrinkToFit="1"/>
      <protection/>
    </xf>
    <xf numFmtId="37" fontId="41" fillId="32" borderId="32" xfId="56" applyNumberFormat="1" applyFont="1" applyBorder="1">
      <alignment/>
      <protection/>
    </xf>
    <xf numFmtId="37" fontId="45" fillId="32" borderId="0" xfId="56" applyNumberFormat="1" applyFont="1" applyBorder="1" applyAlignment="1" applyProtection="1">
      <alignment shrinkToFit="1"/>
      <protection/>
    </xf>
    <xf numFmtId="166" fontId="45" fillId="32" borderId="34" xfId="56" applyNumberFormat="1" applyFont="1" applyBorder="1" applyAlignment="1" applyProtection="1">
      <alignment shrinkToFit="1"/>
      <protection/>
    </xf>
    <xf numFmtId="5" fontId="45" fillId="0" borderId="0" xfId="56" applyNumberFormat="1" applyFont="1" applyFill="1" applyBorder="1" applyAlignment="1" applyProtection="1">
      <alignment horizontal="center" shrinkToFit="1"/>
      <protection/>
    </xf>
    <xf numFmtId="166" fontId="45" fillId="0" borderId="34" xfId="56" applyNumberFormat="1" applyFont="1" applyFill="1" applyBorder="1" applyAlignment="1" applyProtection="1">
      <alignment horizontal="center" shrinkToFit="1"/>
      <protection/>
    </xf>
    <xf numFmtId="37" fontId="45" fillId="32" borderId="43" xfId="56" applyNumberFormat="1" applyFont="1" applyBorder="1">
      <alignment/>
      <protection/>
    </xf>
    <xf numFmtId="37" fontId="45" fillId="32" borderId="44" xfId="56" applyNumberFormat="1" applyFont="1" applyBorder="1">
      <alignment/>
      <protection/>
    </xf>
    <xf numFmtId="5" fontId="45" fillId="32" borderId="44" xfId="56" applyNumberFormat="1" applyFont="1" applyBorder="1" applyAlignment="1">
      <alignment shrinkToFit="1"/>
      <protection/>
    </xf>
    <xf numFmtId="37" fontId="41" fillId="32" borderId="44" xfId="56" applyNumberFormat="1" applyFont="1" applyBorder="1">
      <alignment/>
      <protection/>
    </xf>
    <xf numFmtId="37" fontId="41" fillId="32" borderId="44" xfId="56" applyNumberFormat="1" applyFont="1" applyBorder="1" applyAlignment="1">
      <alignment shrinkToFit="1"/>
      <protection/>
    </xf>
    <xf numFmtId="37" fontId="41" fillId="32" borderId="40" xfId="56" applyNumberFormat="1" applyFont="1" applyBorder="1" applyAlignment="1">
      <alignment shrinkToFit="1"/>
      <protection/>
    </xf>
    <xf numFmtId="166" fontId="45" fillId="32" borderId="0" xfId="56" applyNumberFormat="1" applyFont="1" applyBorder="1" applyAlignment="1">
      <alignment shrinkToFit="1"/>
      <protection/>
    </xf>
    <xf numFmtId="37" fontId="45" fillId="32" borderId="0" xfId="56" applyNumberFormat="1" applyFont="1" applyBorder="1" applyAlignment="1">
      <alignment shrinkToFit="1"/>
      <protection/>
    </xf>
    <xf numFmtId="37" fontId="43" fillId="32" borderId="45" xfId="56" applyNumberFormat="1" applyFont="1" applyBorder="1">
      <alignment/>
      <protection/>
    </xf>
    <xf numFmtId="37" fontId="45" fillId="32" borderId="46" xfId="56" applyNumberFormat="1" applyFont="1" applyBorder="1">
      <alignment/>
      <protection/>
    </xf>
    <xf numFmtId="5" fontId="43" fillId="32" borderId="46" xfId="56" applyNumberFormat="1" applyFont="1" applyBorder="1" applyAlignment="1">
      <alignment shrinkToFit="1"/>
      <protection/>
    </xf>
    <xf numFmtId="37" fontId="41" fillId="32" borderId="46" xfId="56" applyNumberFormat="1" applyFont="1" applyBorder="1">
      <alignment/>
      <protection/>
    </xf>
    <xf numFmtId="0" fontId="67" fillId="0" borderId="0" xfId="0" applyFont="1" applyBorder="1" applyAlignment="1">
      <alignment horizontal="center"/>
    </xf>
    <xf numFmtId="0" fontId="69" fillId="18" borderId="12" xfId="0" applyFont="1" applyFill="1" applyBorder="1" applyAlignment="1">
      <alignment horizontal="center" wrapText="1"/>
    </xf>
    <xf numFmtId="165" fontId="69" fillId="0" borderId="14" xfId="44" applyNumberFormat="1" applyFont="1" applyFill="1" applyBorder="1" applyAlignment="1" applyProtection="1">
      <alignment/>
      <protection locked="0"/>
    </xf>
    <xf numFmtId="0" fontId="77" fillId="0" borderId="23" xfId="0" applyFont="1" applyFill="1" applyBorder="1" applyAlignment="1" applyProtection="1">
      <alignment/>
      <protection locked="0"/>
    </xf>
    <xf numFmtId="0" fontId="77" fillId="0" borderId="0" xfId="0" applyFont="1" applyFill="1" applyBorder="1" applyAlignment="1" applyProtection="1">
      <alignment/>
      <protection locked="0"/>
    </xf>
    <xf numFmtId="165" fontId="77" fillId="0" borderId="0" xfId="0" applyNumberFormat="1" applyFont="1" applyFill="1" applyBorder="1" applyAlignment="1" applyProtection="1">
      <alignment/>
      <protection locked="0"/>
    </xf>
    <xf numFmtId="0" fontId="78" fillId="0" borderId="0" xfId="0" applyFont="1" applyAlignment="1">
      <alignment/>
    </xf>
    <xf numFmtId="0" fontId="78" fillId="0" borderId="23" xfId="0" applyFont="1" applyBorder="1" applyAlignment="1">
      <alignment horizontal="right"/>
    </xf>
    <xf numFmtId="14" fontId="78" fillId="34" borderId="0" xfId="0" applyNumberFormat="1" applyFont="1" applyFill="1" applyAlignment="1" applyProtection="1">
      <alignment/>
      <protection locked="0"/>
    </xf>
    <xf numFmtId="165" fontId="78" fillId="34" borderId="14" xfId="44" applyNumberFormat="1" applyFont="1" applyFill="1" applyBorder="1" applyAlignment="1" applyProtection="1">
      <alignment/>
      <protection locked="0"/>
    </xf>
    <xf numFmtId="0" fontId="77" fillId="0" borderId="0" xfId="0" applyFont="1" applyAlignment="1">
      <alignment/>
    </xf>
    <xf numFmtId="0" fontId="78" fillId="12" borderId="12" xfId="0" applyFont="1" applyFill="1" applyBorder="1" applyAlignment="1">
      <alignment horizontal="center" wrapText="1"/>
    </xf>
    <xf numFmtId="0" fontId="78" fillId="12" borderId="14" xfId="0" applyFont="1" applyFill="1" applyBorder="1" applyAlignment="1">
      <alignment horizontal="center" wrapText="1"/>
    </xf>
    <xf numFmtId="0" fontId="78" fillId="34" borderId="12" xfId="0" applyFont="1" applyFill="1" applyBorder="1" applyAlignment="1" applyProtection="1">
      <alignment/>
      <protection locked="0"/>
    </xf>
    <xf numFmtId="164" fontId="78" fillId="34" borderId="12" xfId="42" applyNumberFormat="1" applyFont="1" applyFill="1" applyBorder="1" applyAlignment="1" applyProtection="1">
      <alignment/>
      <protection locked="0"/>
    </xf>
    <xf numFmtId="44" fontId="78" fillId="34" borderId="12" xfId="44" applyFont="1" applyFill="1" applyBorder="1" applyAlignment="1" applyProtection="1">
      <alignment/>
      <protection locked="0"/>
    </xf>
    <xf numFmtId="165" fontId="78" fillId="35" borderId="14" xfId="44" applyNumberFormat="1" applyFont="1" applyFill="1" applyBorder="1" applyAlignment="1" applyProtection="1">
      <alignment/>
      <protection/>
    </xf>
    <xf numFmtId="165" fontId="78" fillId="0" borderId="14" xfId="44" applyNumberFormat="1" applyFont="1" applyBorder="1" applyAlignment="1" applyProtection="1">
      <alignment/>
      <protection/>
    </xf>
    <xf numFmtId="165" fontId="78" fillId="0" borderId="14" xfId="44" applyNumberFormat="1" applyFont="1" applyBorder="1" applyAlignment="1">
      <alignment/>
    </xf>
    <xf numFmtId="165" fontId="78" fillId="0" borderId="22" xfId="44" applyNumberFormat="1" applyFont="1" applyBorder="1" applyAlignment="1">
      <alignment/>
    </xf>
    <xf numFmtId="0" fontId="71" fillId="0" borderId="10" xfId="0" applyFont="1" applyBorder="1" applyAlignment="1">
      <alignment horizontal="left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18" borderId="12" xfId="0" applyFont="1" applyFill="1" applyBorder="1" applyAlignment="1">
      <alignment horizontal="center" wrapText="1"/>
    </xf>
    <xf numFmtId="0" fontId="32" fillId="18" borderId="12" xfId="0" applyFont="1" applyFill="1" applyBorder="1" applyAlignment="1">
      <alignment horizontal="center"/>
    </xf>
    <xf numFmtId="0" fontId="29" fillId="35" borderId="12" xfId="0" applyFont="1" applyFill="1" applyBorder="1" applyAlignment="1" applyProtection="1">
      <alignment horizontal="left"/>
      <protection locked="0"/>
    </xf>
    <xf numFmtId="0" fontId="67" fillId="0" borderId="47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33" fillId="2" borderId="14" xfId="0" applyFont="1" applyFill="1" applyBorder="1" applyAlignment="1">
      <alignment horizontal="left"/>
    </xf>
    <xf numFmtId="0" fontId="33" fillId="2" borderId="49" xfId="0" applyFont="1" applyFill="1" applyBorder="1" applyAlignment="1">
      <alignment horizontal="left"/>
    </xf>
    <xf numFmtId="0" fontId="32" fillId="18" borderId="50" xfId="0" applyFont="1" applyFill="1" applyBorder="1" applyAlignment="1">
      <alignment horizontal="center"/>
    </xf>
    <xf numFmtId="0" fontId="69" fillId="35" borderId="14" xfId="0" applyFont="1" applyFill="1" applyBorder="1" applyAlignment="1" applyProtection="1">
      <alignment horizontal="left"/>
      <protection locked="0"/>
    </xf>
    <xf numFmtId="0" fontId="69" fillId="35" borderId="20" xfId="0" applyFont="1" applyFill="1" applyBorder="1" applyAlignment="1" applyProtection="1">
      <alignment horizontal="left"/>
      <protection locked="0"/>
    </xf>
    <xf numFmtId="0" fontId="69" fillId="35" borderId="51" xfId="0" applyFont="1" applyFill="1" applyBorder="1" applyAlignment="1" applyProtection="1">
      <alignment horizontal="left"/>
      <protection locked="0"/>
    </xf>
    <xf numFmtId="0" fontId="69" fillId="35" borderId="49" xfId="0" applyFont="1" applyFill="1" applyBorder="1" applyAlignment="1" applyProtection="1">
      <alignment horizontal="left"/>
      <protection locked="0"/>
    </xf>
    <xf numFmtId="0" fontId="71" fillId="0" borderId="52" xfId="0" applyFont="1" applyBorder="1" applyAlignment="1">
      <alignment horizontal="left"/>
    </xf>
    <xf numFmtId="0" fontId="71" fillId="0" borderId="44" xfId="0" applyFont="1" applyBorder="1" applyAlignment="1">
      <alignment horizontal="left"/>
    </xf>
    <xf numFmtId="0" fontId="71" fillId="35" borderId="0" xfId="0" applyFont="1" applyFill="1" applyAlignment="1">
      <alignment horizontal="left"/>
    </xf>
    <xf numFmtId="0" fontId="71" fillId="35" borderId="0" xfId="0" applyFont="1" applyFill="1" applyBorder="1" applyAlignment="1">
      <alignment horizontal="left"/>
    </xf>
    <xf numFmtId="0" fontId="69" fillId="35" borderId="44" xfId="0" applyFont="1" applyFill="1" applyBorder="1" applyAlignment="1">
      <alignment horizontal="left"/>
    </xf>
    <xf numFmtId="0" fontId="69" fillId="35" borderId="53" xfId="0" applyFont="1" applyFill="1" applyBorder="1" applyAlignment="1">
      <alignment horizontal="left"/>
    </xf>
    <xf numFmtId="0" fontId="71" fillId="35" borderId="18" xfId="0" applyFont="1" applyFill="1" applyBorder="1" applyAlignment="1">
      <alignment horizontal="left"/>
    </xf>
    <xf numFmtId="0" fontId="71" fillId="35" borderId="10" xfId="0" applyFont="1" applyFill="1" applyBorder="1" applyAlignment="1">
      <alignment horizontal="left"/>
    </xf>
    <xf numFmtId="0" fontId="71" fillId="35" borderId="17" xfId="0" applyFont="1" applyFill="1" applyBorder="1" applyAlignment="1">
      <alignment horizontal="left"/>
    </xf>
    <xf numFmtId="0" fontId="69" fillId="0" borderId="54" xfId="0" applyFont="1" applyBorder="1" applyAlignment="1">
      <alignment horizontal="center" wrapText="1"/>
    </xf>
    <xf numFmtId="0" fontId="69" fillId="35" borderId="33" xfId="0" applyFont="1" applyFill="1" applyBorder="1" applyAlignment="1">
      <alignment horizontal="center" wrapText="1"/>
    </xf>
    <xf numFmtId="0" fontId="69" fillId="35" borderId="35" xfId="0" applyFont="1" applyFill="1" applyBorder="1" applyAlignment="1">
      <alignment horizontal="center" wrapText="1"/>
    </xf>
    <xf numFmtId="0" fontId="69" fillId="35" borderId="0" xfId="0" applyFont="1" applyFill="1" applyBorder="1" applyAlignment="1">
      <alignment horizontal="left"/>
    </xf>
    <xf numFmtId="0" fontId="71" fillId="0" borderId="0" xfId="0" applyFont="1" applyAlignment="1">
      <alignment horizontal="left"/>
    </xf>
    <xf numFmtId="0" fontId="71" fillId="0" borderId="0" xfId="0" applyFont="1" applyBorder="1" applyAlignment="1">
      <alignment horizontal="left"/>
    </xf>
    <xf numFmtId="0" fontId="71" fillId="0" borderId="17" xfId="0" applyFont="1" applyBorder="1" applyAlignment="1">
      <alignment horizontal="left"/>
    </xf>
    <xf numFmtId="0" fontId="69" fillId="35" borderId="0" xfId="0" applyFont="1" applyFill="1" applyAlignment="1">
      <alignment horizontal="left"/>
    </xf>
    <xf numFmtId="0" fontId="69" fillId="35" borderId="54" xfId="0" applyFont="1" applyFill="1" applyBorder="1" applyAlignment="1">
      <alignment horizontal="left"/>
    </xf>
    <xf numFmtId="0" fontId="71" fillId="12" borderId="55" xfId="0" applyFont="1" applyFill="1" applyBorder="1" applyAlignment="1">
      <alignment horizontal="left"/>
    </xf>
    <xf numFmtId="0" fontId="71" fillId="12" borderId="56" xfId="0" applyFont="1" applyFill="1" applyBorder="1" applyAlignment="1">
      <alignment horizontal="left"/>
    </xf>
    <xf numFmtId="0" fontId="71" fillId="35" borderId="51" xfId="0" applyFont="1" applyFill="1" applyBorder="1" applyAlignment="1" applyProtection="1">
      <alignment horizontal="left"/>
      <protection/>
    </xf>
    <xf numFmtId="0" fontId="71" fillId="35" borderId="49" xfId="0" applyFont="1" applyFill="1" applyBorder="1" applyAlignment="1" applyProtection="1">
      <alignment horizontal="left"/>
      <protection/>
    </xf>
    <xf numFmtId="0" fontId="69" fillId="0" borderId="33" xfId="0" applyFont="1" applyBorder="1" applyAlignment="1">
      <alignment horizontal="center"/>
    </xf>
    <xf numFmtId="0" fontId="69" fillId="0" borderId="35" xfId="0" applyFont="1" applyBorder="1" applyAlignment="1">
      <alignment horizontal="center"/>
    </xf>
    <xf numFmtId="0" fontId="73" fillId="36" borderId="14" xfId="0" applyFont="1" applyFill="1" applyBorder="1" applyAlignment="1">
      <alignment horizontal="center"/>
    </xf>
    <xf numFmtId="0" fontId="73" fillId="36" borderId="20" xfId="0" applyFont="1" applyFill="1" applyBorder="1" applyAlignment="1">
      <alignment horizontal="center"/>
    </xf>
    <xf numFmtId="0" fontId="71" fillId="0" borderId="53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73" fillId="36" borderId="49" xfId="0" applyFont="1" applyFill="1" applyBorder="1" applyAlignment="1">
      <alignment horizontal="center"/>
    </xf>
    <xf numFmtId="0" fontId="69" fillId="0" borderId="0" xfId="0" applyFont="1" applyAlignment="1">
      <alignment horizontal="left"/>
    </xf>
    <xf numFmtId="0" fontId="69" fillId="0" borderId="54" xfId="0" applyFont="1" applyBorder="1" applyAlignment="1">
      <alignment horizontal="left"/>
    </xf>
    <xf numFmtId="0" fontId="69" fillId="35" borderId="12" xfId="0" applyFont="1" applyFill="1" applyBorder="1" applyAlignment="1" applyProtection="1">
      <alignment horizontal="left"/>
      <protection locked="0"/>
    </xf>
    <xf numFmtId="165" fontId="29" fillId="35" borderId="12" xfId="44" applyNumberFormat="1" applyFont="1" applyFill="1" applyBorder="1" applyAlignment="1" applyProtection="1">
      <alignment horizontal="center"/>
      <protection locked="0"/>
    </xf>
    <xf numFmtId="0" fontId="79" fillId="0" borderId="0" xfId="0" applyFont="1" applyAlignment="1">
      <alignment horizontal="center"/>
    </xf>
    <xf numFmtId="0" fontId="71" fillId="12" borderId="49" xfId="0" applyFont="1" applyFill="1" applyBorder="1" applyAlignment="1">
      <alignment horizontal="left"/>
    </xf>
    <xf numFmtId="0" fontId="71" fillId="12" borderId="57" xfId="0" applyFont="1" applyFill="1" applyBorder="1" applyAlignment="1">
      <alignment horizontal="left"/>
    </xf>
    <xf numFmtId="165" fontId="69" fillId="35" borderId="51" xfId="0" applyNumberFormat="1" applyFont="1" applyFill="1" applyBorder="1" applyAlignment="1" applyProtection="1">
      <alignment horizontal="left"/>
      <protection locked="0"/>
    </xf>
    <xf numFmtId="0" fontId="69" fillId="0" borderId="33" xfId="0" applyFont="1" applyBorder="1" applyAlignment="1">
      <alignment horizontal="center" wrapText="1"/>
    </xf>
    <xf numFmtId="0" fontId="69" fillId="0" borderId="35" xfId="0" applyFont="1" applyBorder="1" applyAlignment="1">
      <alignment horizontal="center" wrapText="1"/>
    </xf>
    <xf numFmtId="0" fontId="71" fillId="35" borderId="52" xfId="0" applyFont="1" applyFill="1" applyBorder="1" applyAlignment="1">
      <alignment horizontal="left"/>
    </xf>
    <xf numFmtId="0" fontId="71" fillId="35" borderId="44" xfId="0" applyFont="1" applyFill="1" applyBorder="1" applyAlignment="1">
      <alignment horizontal="left"/>
    </xf>
    <xf numFmtId="0" fontId="71" fillId="35" borderId="55" xfId="0" applyFont="1" applyFill="1" applyBorder="1" applyAlignment="1">
      <alignment horizontal="left"/>
    </xf>
    <xf numFmtId="0" fontId="71" fillId="35" borderId="56" xfId="0" applyFont="1" applyFill="1" applyBorder="1" applyAlignment="1">
      <alignment horizontal="left"/>
    </xf>
    <xf numFmtId="0" fontId="69" fillId="35" borderId="33" xfId="0" applyFont="1" applyFill="1" applyBorder="1" applyAlignment="1">
      <alignment horizontal="center"/>
    </xf>
    <xf numFmtId="0" fontId="69" fillId="35" borderId="35" xfId="0" applyFont="1" applyFill="1" applyBorder="1" applyAlignment="1">
      <alignment horizontal="center"/>
    </xf>
    <xf numFmtId="0" fontId="69" fillId="35" borderId="54" xfId="0" applyFont="1" applyFill="1" applyBorder="1" applyAlignment="1">
      <alignment horizontal="center" wrapText="1"/>
    </xf>
    <xf numFmtId="165" fontId="29" fillId="35" borderId="14" xfId="44" applyNumberFormat="1" applyFont="1" applyFill="1" applyBorder="1" applyAlignment="1" applyProtection="1">
      <alignment horizontal="center"/>
      <protection locked="0"/>
    </xf>
    <xf numFmtId="165" fontId="29" fillId="35" borderId="20" xfId="44" applyNumberFormat="1" applyFont="1" applyFill="1" applyBorder="1" applyAlignment="1" applyProtection="1">
      <alignment horizontal="center"/>
      <protection locked="0"/>
    </xf>
    <xf numFmtId="0" fontId="69" fillId="18" borderId="51" xfId="0" applyFont="1" applyFill="1" applyBorder="1" applyAlignment="1">
      <alignment horizontal="center" wrapText="1"/>
    </xf>
    <xf numFmtId="0" fontId="69" fillId="18" borderId="20" xfId="0" applyFont="1" applyFill="1" applyBorder="1" applyAlignment="1">
      <alignment horizontal="center" wrapText="1"/>
    </xf>
    <xf numFmtId="0" fontId="69" fillId="18" borderId="14" xfId="0" applyFont="1" applyFill="1" applyBorder="1" applyAlignment="1">
      <alignment horizontal="center" wrapText="1"/>
    </xf>
    <xf numFmtId="0" fontId="69" fillId="18" borderId="50" xfId="0" applyFont="1" applyFill="1" applyBorder="1" applyAlignment="1">
      <alignment horizontal="center" wrapText="1"/>
    </xf>
    <xf numFmtId="0" fontId="29" fillId="35" borderId="50" xfId="0" applyFont="1" applyFill="1" applyBorder="1" applyAlignment="1" applyProtection="1">
      <alignment horizontal="left"/>
      <protection/>
    </xf>
    <xf numFmtId="0" fontId="29" fillId="35" borderId="12" xfId="0" applyFont="1" applyFill="1" applyBorder="1" applyAlignment="1" applyProtection="1">
      <alignment horizontal="left"/>
      <protection/>
    </xf>
    <xf numFmtId="165" fontId="29" fillId="35" borderId="12" xfId="44" applyNumberFormat="1" applyFont="1" applyFill="1" applyBorder="1" applyAlignment="1" applyProtection="1">
      <alignment horizontal="center"/>
      <protection/>
    </xf>
    <xf numFmtId="0" fontId="69" fillId="35" borderId="22" xfId="0" applyFont="1" applyFill="1" applyBorder="1" applyAlignment="1" applyProtection="1">
      <alignment horizontal="left"/>
      <protection locked="0"/>
    </xf>
    <xf numFmtId="0" fontId="69" fillId="35" borderId="23" xfId="0" applyFont="1" applyFill="1" applyBorder="1" applyAlignment="1" applyProtection="1">
      <alignment horizontal="left"/>
      <protection locked="0"/>
    </xf>
    <xf numFmtId="0" fontId="69" fillId="18" borderId="13" xfId="0" applyFont="1" applyFill="1" applyBorder="1" applyAlignment="1">
      <alignment horizontal="center" wrapText="1"/>
    </xf>
    <xf numFmtId="0" fontId="69" fillId="18" borderId="22" xfId="0" applyFont="1" applyFill="1" applyBorder="1" applyAlignment="1">
      <alignment horizontal="center" wrapText="1"/>
    </xf>
    <xf numFmtId="0" fontId="69" fillId="18" borderId="23" xfId="0" applyFont="1" applyFill="1" applyBorder="1" applyAlignment="1">
      <alignment horizontal="center" wrapText="1"/>
    </xf>
    <xf numFmtId="0" fontId="69" fillId="18" borderId="12" xfId="0" applyFont="1" applyFill="1" applyBorder="1" applyAlignment="1">
      <alignment horizontal="center"/>
    </xf>
    <xf numFmtId="165" fontId="29" fillId="35" borderId="14" xfId="44" applyNumberFormat="1" applyFont="1" applyFill="1" applyBorder="1" applyAlignment="1" applyProtection="1">
      <alignment horizontal="center"/>
      <protection/>
    </xf>
    <xf numFmtId="165" fontId="29" fillId="35" borderId="20" xfId="44" applyNumberFormat="1" applyFont="1" applyFill="1" applyBorder="1" applyAlignment="1" applyProtection="1">
      <alignment horizontal="center"/>
      <protection/>
    </xf>
    <xf numFmtId="0" fontId="29" fillId="35" borderId="14" xfId="0" applyFont="1" applyFill="1" applyBorder="1" applyAlignment="1" applyProtection="1">
      <alignment horizontal="center"/>
      <protection locked="0"/>
    </xf>
    <xf numFmtId="0" fontId="29" fillId="35" borderId="20" xfId="0" applyFont="1" applyFill="1" applyBorder="1" applyAlignment="1" applyProtection="1">
      <alignment horizontal="center"/>
      <protection locked="0"/>
    </xf>
    <xf numFmtId="14" fontId="69" fillId="35" borderId="12" xfId="0" applyNumberFormat="1" applyFont="1" applyFill="1" applyBorder="1" applyAlignment="1" applyProtection="1">
      <alignment horizontal="center"/>
      <protection locked="0"/>
    </xf>
    <xf numFmtId="0" fontId="33" fillId="2" borderId="12" xfId="0" applyFont="1" applyFill="1" applyBorder="1" applyAlignment="1">
      <alignment horizontal="left"/>
    </xf>
    <xf numFmtId="0" fontId="77" fillId="0" borderId="12" xfId="0" applyFont="1" applyBorder="1" applyAlignment="1">
      <alignment horizontal="left"/>
    </xf>
    <xf numFmtId="0" fontId="78" fillId="0" borderId="12" xfId="0" applyFont="1" applyBorder="1" applyAlignment="1">
      <alignment horizontal="left"/>
    </xf>
    <xf numFmtId="0" fontId="78" fillId="12" borderId="12" xfId="0" applyFont="1" applyFill="1" applyBorder="1" applyAlignment="1">
      <alignment horizontal="center"/>
    </xf>
    <xf numFmtId="0" fontId="78" fillId="34" borderId="14" xfId="0" applyFont="1" applyFill="1" applyBorder="1" applyAlignment="1" applyProtection="1">
      <alignment/>
      <protection locked="0"/>
    </xf>
    <xf numFmtId="0" fontId="78" fillId="34" borderId="49" xfId="0" applyFont="1" applyFill="1" applyBorder="1" applyAlignment="1" applyProtection="1">
      <alignment/>
      <protection locked="0"/>
    </xf>
    <xf numFmtId="0" fontId="78" fillId="34" borderId="20" xfId="0" applyFont="1" applyFill="1" applyBorder="1" applyAlignment="1" applyProtection="1">
      <alignment/>
      <protection locked="0"/>
    </xf>
    <xf numFmtId="0" fontId="48" fillId="12" borderId="14" xfId="0" applyFont="1" applyFill="1" applyBorder="1" applyAlignment="1">
      <alignment horizontal="center"/>
    </xf>
    <xf numFmtId="0" fontId="48" fillId="12" borderId="49" xfId="0" applyFont="1" applyFill="1" applyBorder="1" applyAlignment="1">
      <alignment horizontal="center"/>
    </xf>
    <xf numFmtId="0" fontId="78" fillId="34" borderId="12" xfId="0" applyFont="1" applyFill="1" applyBorder="1" applyAlignment="1" applyProtection="1">
      <alignment/>
      <protection locked="0"/>
    </xf>
    <xf numFmtId="0" fontId="48" fillId="12" borderId="14" xfId="0" applyFont="1" applyFill="1" applyBorder="1" applyAlignment="1">
      <alignment horizontal="left"/>
    </xf>
    <xf numFmtId="0" fontId="48" fillId="12" borderId="49" xfId="0" applyFont="1" applyFill="1" applyBorder="1" applyAlignment="1">
      <alignment horizontal="left"/>
    </xf>
    <xf numFmtId="0" fontId="77" fillId="0" borderId="13" xfId="0" applyFont="1" applyBorder="1" applyAlignment="1">
      <alignment horizontal="left"/>
    </xf>
    <xf numFmtId="0" fontId="77" fillId="0" borderId="12" xfId="0" applyFont="1" applyBorder="1" applyAlignment="1" applyProtection="1">
      <alignment horizontal="left"/>
      <protection/>
    </xf>
    <xf numFmtId="0" fontId="78" fillId="34" borderId="12" xfId="0" applyFont="1" applyFill="1" applyBorder="1" applyAlignment="1" applyProtection="1">
      <alignment horizontal="left"/>
      <protection locked="0"/>
    </xf>
    <xf numFmtId="0" fontId="77" fillId="0" borderId="0" xfId="0" applyFont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0" fontId="48" fillId="36" borderId="14" xfId="0" applyFont="1" applyFill="1" applyBorder="1" applyAlignment="1">
      <alignment horizontal="center"/>
    </xf>
    <xf numFmtId="165" fontId="29" fillId="34" borderId="14" xfId="44" applyNumberFormat="1" applyFont="1" applyFill="1" applyBorder="1" applyAlignment="1" applyProtection="1">
      <alignment horizontal="left"/>
      <protection locked="0"/>
    </xf>
    <xf numFmtId="165" fontId="29" fillId="34" borderId="49" xfId="44" applyNumberFormat="1" applyFont="1" applyFill="1" applyBorder="1" applyAlignment="1" applyProtection="1">
      <alignment horizontal="left"/>
      <protection locked="0"/>
    </xf>
    <xf numFmtId="165" fontId="29" fillId="34" borderId="20" xfId="44" applyNumberFormat="1" applyFont="1" applyFill="1" applyBorder="1" applyAlignment="1" applyProtection="1">
      <alignment horizontal="left"/>
      <protection locked="0"/>
    </xf>
    <xf numFmtId="0" fontId="32" fillId="18" borderId="14" xfId="0" applyFont="1" applyFill="1" applyBorder="1" applyAlignment="1">
      <alignment horizontal="center"/>
    </xf>
    <xf numFmtId="0" fontId="32" fillId="18" borderId="49" xfId="0" applyFont="1" applyFill="1" applyBorder="1" applyAlignment="1">
      <alignment horizontal="center"/>
    </xf>
    <xf numFmtId="0" fontId="32" fillId="18" borderId="20" xfId="0" applyFont="1" applyFill="1" applyBorder="1" applyAlignment="1">
      <alignment horizontal="center"/>
    </xf>
    <xf numFmtId="0" fontId="69" fillId="18" borderId="49" xfId="0" applyFont="1" applyFill="1" applyBorder="1" applyAlignment="1">
      <alignment horizontal="center" wrapText="1"/>
    </xf>
    <xf numFmtId="0" fontId="71" fillId="36" borderId="14" xfId="0" applyFont="1" applyFill="1" applyBorder="1" applyAlignment="1">
      <alignment horizontal="center"/>
    </xf>
    <xf numFmtId="0" fontId="71" fillId="36" borderId="49" xfId="0" applyFont="1" applyFill="1" applyBorder="1" applyAlignment="1">
      <alignment horizontal="center"/>
    </xf>
    <xf numFmtId="0" fontId="71" fillId="36" borderId="20" xfId="0" applyFont="1" applyFill="1" applyBorder="1" applyAlignment="1">
      <alignment horizontal="center"/>
    </xf>
    <xf numFmtId="0" fontId="33" fillId="36" borderId="14" xfId="0" applyFont="1" applyFill="1" applyBorder="1" applyAlignment="1">
      <alignment horizontal="center"/>
    </xf>
    <xf numFmtId="0" fontId="33" fillId="36" borderId="49" xfId="0" applyFont="1" applyFill="1" applyBorder="1" applyAlignment="1">
      <alignment horizontal="center"/>
    </xf>
    <xf numFmtId="0" fontId="33" fillId="36" borderId="20" xfId="0" applyFont="1" applyFill="1" applyBorder="1" applyAlignment="1">
      <alignment horizontal="center"/>
    </xf>
    <xf numFmtId="165" fontId="29" fillId="34" borderId="22" xfId="44" applyNumberFormat="1" applyFont="1" applyFill="1" applyBorder="1" applyAlignment="1" applyProtection="1">
      <alignment horizontal="left"/>
      <protection locked="0"/>
    </xf>
    <xf numFmtId="165" fontId="29" fillId="34" borderId="23" xfId="44" applyNumberFormat="1" applyFont="1" applyFill="1" applyBorder="1" applyAlignment="1" applyProtection="1">
      <alignment horizontal="left"/>
      <protection locked="0"/>
    </xf>
    <xf numFmtId="165" fontId="29" fillId="34" borderId="58" xfId="44" applyNumberFormat="1" applyFont="1" applyFill="1" applyBorder="1" applyAlignment="1" applyProtection="1">
      <alignment horizontal="left"/>
      <protection locked="0"/>
    </xf>
    <xf numFmtId="37" fontId="41" fillId="32" borderId="0" xfId="56" applyNumberFormat="1" applyFont="1" applyAlignment="1">
      <alignment horizontal="center"/>
      <protection/>
    </xf>
    <xf numFmtId="5" fontId="41" fillId="32" borderId="14" xfId="56" applyNumberFormat="1" applyFont="1" applyBorder="1" applyAlignment="1">
      <alignment horizontal="center" shrinkToFit="1"/>
      <protection/>
    </xf>
    <xf numFmtId="5" fontId="41" fillId="32" borderId="42" xfId="56" applyNumberFormat="1" applyFont="1" applyBorder="1" applyAlignment="1">
      <alignment horizontal="center" shrinkToFit="1"/>
      <protection/>
    </xf>
    <xf numFmtId="5" fontId="43" fillId="32" borderId="46" xfId="56" applyNumberFormat="1" applyFont="1" applyBorder="1" applyAlignment="1">
      <alignment horizontal="center" shrinkToFit="1"/>
      <protection/>
    </xf>
    <xf numFmtId="5" fontId="43" fillId="32" borderId="59" xfId="56" applyNumberFormat="1" applyFont="1" applyBorder="1" applyAlignment="1">
      <alignment horizontal="center" shrinkToFit="1"/>
      <protection/>
    </xf>
    <xf numFmtId="0" fontId="43" fillId="32" borderId="46" xfId="56" applyNumberFormat="1" applyFont="1" applyBorder="1" applyAlignment="1">
      <alignment horizontal="left" shrinkToFit="1"/>
      <protection/>
    </xf>
    <xf numFmtId="5" fontId="43" fillId="0" borderId="10" xfId="0" applyNumberFormat="1" applyFont="1" applyBorder="1" applyAlignment="1">
      <alignment horizontal="center" shrinkToFit="1"/>
    </xf>
    <xf numFmtId="5" fontId="43" fillId="0" borderId="30" xfId="0" applyNumberFormat="1" applyFont="1" applyBorder="1" applyAlignment="1">
      <alignment horizont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_C3-Combined Comprehensive Financial Statemen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ashFlow!E26" /><Relationship Id="rId2" Type="http://schemas.openxmlformats.org/officeDocument/2006/relationships/hyperlink" Target="#CashFlow!E44" /><Relationship Id="rId3" Type="http://schemas.openxmlformats.org/officeDocument/2006/relationships/hyperlink" Target="#CashFlow!J26" /><Relationship Id="rId4" Type="http://schemas.openxmlformats.org/officeDocument/2006/relationships/hyperlink" Target="#CashFlow!J4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15</xdr:row>
      <xdr:rowOff>0</xdr:rowOff>
    </xdr:from>
    <xdr:to>
      <xdr:col>6</xdr:col>
      <xdr:colOff>0</xdr:colOff>
      <xdr:row>15</xdr:row>
      <xdr:rowOff>142875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3495675" y="2362200"/>
          <a:ext cx="161925" cy="142875"/>
        </a:xfrm>
        <a:prstGeom prst="rect">
          <a:avLst/>
        </a:prstGeom>
        <a:solidFill>
          <a:srgbClr val="000000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QL</a:t>
          </a:r>
        </a:p>
      </xdr:txBody>
    </xdr:sp>
    <xdr:clientData/>
  </xdr:twoCellAnchor>
  <xdr:twoCellAnchor>
    <xdr:from>
      <xdr:col>5</xdr:col>
      <xdr:colOff>438150</xdr:colOff>
      <xdr:row>27</xdr:row>
      <xdr:rowOff>19050</xdr:rowOff>
    </xdr:from>
    <xdr:to>
      <xdr:col>5</xdr:col>
      <xdr:colOff>609600</xdr:colOff>
      <xdr:row>28</xdr:row>
      <xdr:rowOff>19050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3486150" y="4229100"/>
          <a:ext cx="171450" cy="152400"/>
        </a:xfrm>
        <a:prstGeom prst="rect">
          <a:avLst/>
        </a:prstGeom>
        <a:solidFill>
          <a:srgbClr val="000000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QL</a:t>
          </a:r>
        </a:p>
      </xdr:txBody>
    </xdr:sp>
    <xdr:clientData/>
  </xdr:twoCellAnchor>
  <xdr:twoCellAnchor>
    <xdr:from>
      <xdr:col>10</xdr:col>
      <xdr:colOff>428625</xdr:colOff>
      <xdr:row>15</xdr:row>
      <xdr:rowOff>0</xdr:rowOff>
    </xdr:from>
    <xdr:to>
      <xdr:col>10</xdr:col>
      <xdr:colOff>609600</xdr:colOff>
      <xdr:row>15</xdr:row>
      <xdr:rowOff>142875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6524625" y="2362200"/>
          <a:ext cx="180975" cy="142875"/>
        </a:xfrm>
        <a:prstGeom prst="rect">
          <a:avLst/>
        </a:prstGeom>
        <a:solidFill>
          <a:srgbClr val="000000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QL</a:t>
          </a:r>
        </a:p>
      </xdr:txBody>
    </xdr:sp>
    <xdr:clientData/>
  </xdr:twoCellAnchor>
  <xdr:twoCellAnchor>
    <xdr:from>
      <xdr:col>10</xdr:col>
      <xdr:colOff>438150</xdr:colOff>
      <xdr:row>27</xdr:row>
      <xdr:rowOff>9525</xdr:rowOff>
    </xdr:from>
    <xdr:to>
      <xdr:col>10</xdr:col>
      <xdr:colOff>609600</xdr:colOff>
      <xdr:row>28</xdr:row>
      <xdr:rowOff>0</xdr:rowOff>
    </xdr:to>
    <xdr:sp>
      <xdr:nvSpPr>
        <xdr:cNvPr id="4" name="Rectangle 4">
          <a:hlinkClick r:id="rId4"/>
        </xdr:cNvPr>
        <xdr:cNvSpPr>
          <a:spLocks/>
        </xdr:cNvSpPr>
      </xdr:nvSpPr>
      <xdr:spPr>
        <a:xfrm>
          <a:off x="6534150" y="4219575"/>
          <a:ext cx="171450" cy="142875"/>
        </a:xfrm>
        <a:prstGeom prst="rect">
          <a:avLst/>
        </a:prstGeom>
        <a:solidFill>
          <a:srgbClr val="000000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QL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study\Downloads\c3-20-25-55comprfinstatemen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g Schedules"/>
      <sheetName val="End Schedules"/>
      <sheetName val="Beg Net Worth"/>
      <sheetName val="End Net Worth"/>
      <sheetName val="Income"/>
      <sheetName val="Cash Flow"/>
      <sheetName val="Equity"/>
      <sheetName val="Performance"/>
    </sheetNames>
    <sheetDataSet>
      <sheetData sheetId="1">
        <row r="125">
          <cell r="H125">
            <v>0</v>
          </cell>
        </row>
        <row r="136">
          <cell r="H136">
            <v>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G147">
            <v>0</v>
          </cell>
        </row>
      </sheetData>
      <sheetData sheetId="2">
        <row r="12">
          <cell r="J12">
            <v>0</v>
          </cell>
        </row>
        <row r="13">
          <cell r="E13">
            <v>0</v>
          </cell>
          <cell r="J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  <cell r="J16">
            <v>0</v>
          </cell>
        </row>
        <row r="17">
          <cell r="E17">
            <v>0</v>
          </cell>
          <cell r="J17">
            <v>0</v>
          </cell>
        </row>
        <row r="18">
          <cell r="F18">
            <v>0</v>
          </cell>
        </row>
        <row r="19">
          <cell r="E19">
            <v>0</v>
          </cell>
        </row>
        <row r="23">
          <cell r="E23">
            <v>0</v>
          </cell>
        </row>
        <row r="24">
          <cell r="E24">
            <v>0</v>
          </cell>
        </row>
      </sheetData>
      <sheetData sheetId="3">
        <row r="12">
          <cell r="J12">
            <v>0</v>
          </cell>
        </row>
        <row r="13">
          <cell r="E13">
            <v>0</v>
          </cell>
          <cell r="J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  <cell r="J16">
            <v>0</v>
          </cell>
        </row>
        <row r="17">
          <cell r="E17">
            <v>0</v>
          </cell>
          <cell r="J17">
            <v>0</v>
          </cell>
        </row>
        <row r="18">
          <cell r="F18">
            <v>0</v>
          </cell>
        </row>
        <row r="19">
          <cell r="E19">
            <v>0</v>
          </cell>
        </row>
        <row r="23">
          <cell r="E23">
            <v>0</v>
          </cell>
        </row>
        <row r="24">
          <cell r="E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Y141"/>
  <sheetViews>
    <sheetView zoomScalePageLayoutView="0" workbookViewId="0" topLeftCell="A1">
      <selection activeCell="I38" sqref="I38"/>
    </sheetView>
  </sheetViews>
  <sheetFormatPr defaultColWidth="9.140625" defaultRowHeight="15"/>
  <cols>
    <col min="1" max="1" width="5.8515625" style="1" customWidth="1"/>
    <col min="2" max="2" width="4.140625" style="1" customWidth="1"/>
    <col min="3" max="3" width="9.57421875" style="1" customWidth="1"/>
    <col min="4" max="4" width="10.00390625" style="1" customWidth="1"/>
    <col min="5" max="5" width="12.7109375" style="1" customWidth="1"/>
    <col min="6" max="7" width="9.140625" style="1" customWidth="1"/>
    <col min="8" max="8" width="5.00390625" style="1" customWidth="1"/>
    <col min="9" max="9" width="7.57421875" style="1" customWidth="1"/>
    <col min="10" max="10" width="9.140625" style="1" customWidth="1"/>
    <col min="11" max="11" width="10.57421875" style="1" customWidth="1"/>
    <col min="12" max="12" width="13.00390625" style="1" customWidth="1"/>
    <col min="13" max="14" width="9.140625" style="1" customWidth="1"/>
    <col min="15" max="15" width="3.00390625" style="1" customWidth="1"/>
    <col min="16" max="18" width="9.140625" style="1" customWidth="1"/>
    <col min="19" max="19" width="9.8515625" style="1" bestFit="1" customWidth="1"/>
    <col min="20" max="20" width="9.140625" style="1" customWidth="1"/>
    <col min="21" max="21" width="11.140625" style="1" bestFit="1" customWidth="1"/>
    <col min="22" max="16384" width="9.140625" style="1" customWidth="1"/>
  </cols>
  <sheetData>
    <row r="1" spans="2:12" ht="18.75">
      <c r="B1" s="240" t="s">
        <v>210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2:12" ht="15">
      <c r="B2" s="193" t="s">
        <v>306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2:23" ht="15">
      <c r="B3" s="31"/>
      <c r="C3" s="231" t="s">
        <v>19</v>
      </c>
      <c r="D3" s="232"/>
      <c r="E3" s="36" t="s">
        <v>20</v>
      </c>
      <c r="F3" s="231" t="s">
        <v>22</v>
      </c>
      <c r="G3" s="235"/>
      <c r="H3" s="235"/>
      <c r="I3" s="235"/>
      <c r="J3" s="235"/>
      <c r="K3" s="232"/>
      <c r="L3" s="38" t="s">
        <v>20</v>
      </c>
      <c r="V3" s="2" t="s">
        <v>10</v>
      </c>
      <c r="W3" s="18" t="s">
        <v>10</v>
      </c>
    </row>
    <row r="4" spans="3:23" ht="15" customHeight="1">
      <c r="C4" s="241" t="s">
        <v>27</v>
      </c>
      <c r="D4" s="241"/>
      <c r="E4" s="242"/>
      <c r="F4" s="33"/>
      <c r="G4" s="9"/>
      <c r="H4" s="9"/>
      <c r="I4" s="229" t="s">
        <v>23</v>
      </c>
      <c r="J4" s="216" t="s">
        <v>24</v>
      </c>
      <c r="K4" s="244" t="s">
        <v>125</v>
      </c>
      <c r="V4" s="2" t="s">
        <v>11</v>
      </c>
      <c r="W4" s="18" t="s">
        <v>11</v>
      </c>
    </row>
    <row r="5" spans="2:22" s="4" customFormat="1" ht="15" customHeight="1">
      <c r="B5" s="3" t="s">
        <v>0</v>
      </c>
      <c r="C5" s="236" t="s">
        <v>21</v>
      </c>
      <c r="D5" s="237"/>
      <c r="E5" s="47">
        <v>5366</v>
      </c>
      <c r="F5" s="207" t="s">
        <v>153</v>
      </c>
      <c r="G5" s="208"/>
      <c r="H5" s="233"/>
      <c r="I5" s="230"/>
      <c r="J5" s="216"/>
      <c r="K5" s="245"/>
      <c r="L5" s="1"/>
      <c r="V5" s="5"/>
    </row>
    <row r="6" spans="2:12" s="4" customFormat="1" ht="12" customHeight="1">
      <c r="B6" s="3" t="s">
        <v>1</v>
      </c>
      <c r="C6" s="236" t="s">
        <v>156</v>
      </c>
      <c r="D6" s="237"/>
      <c r="E6" s="48" t="s">
        <v>211</v>
      </c>
      <c r="F6" s="227" t="s">
        <v>171</v>
      </c>
      <c r="G6" s="228"/>
      <c r="H6" s="228"/>
      <c r="I6" s="228"/>
      <c r="J6" s="228"/>
      <c r="K6" s="228"/>
      <c r="L6" s="228"/>
    </row>
    <row r="7" spans="2:12" s="4" customFormat="1" ht="12">
      <c r="B7" s="3" t="s">
        <v>2</v>
      </c>
      <c r="C7" s="236" t="s">
        <v>157</v>
      </c>
      <c r="D7" s="237"/>
      <c r="E7" s="48">
        <v>0</v>
      </c>
      <c r="F7" s="205" t="s">
        <v>217</v>
      </c>
      <c r="G7" s="206"/>
      <c r="H7" s="204"/>
      <c r="I7" s="49">
        <v>0.0475</v>
      </c>
      <c r="J7" s="50">
        <v>42795</v>
      </c>
      <c r="K7" s="174">
        <v>2807221</v>
      </c>
      <c r="L7" s="52">
        <v>0</v>
      </c>
    </row>
    <row r="8" spans="2:12" s="4" customFormat="1" ht="12">
      <c r="B8" s="45" t="s">
        <v>3</v>
      </c>
      <c r="C8" s="236" t="s">
        <v>135</v>
      </c>
      <c r="D8" s="237"/>
      <c r="E8" s="25">
        <f>+F62</f>
        <v>0</v>
      </c>
      <c r="F8" s="205" t="s">
        <v>307</v>
      </c>
      <c r="G8" s="206"/>
      <c r="H8" s="204"/>
      <c r="I8" s="49"/>
      <c r="J8" s="50"/>
      <c r="K8" s="51"/>
      <c r="L8" s="52">
        <v>0</v>
      </c>
    </row>
    <row r="9" spans="2:12" ht="12.75">
      <c r="B9" s="45" t="s">
        <v>4</v>
      </c>
      <c r="C9" s="234" t="s">
        <v>154</v>
      </c>
      <c r="D9" s="234"/>
      <c r="E9" s="25">
        <f>+L61</f>
        <v>0</v>
      </c>
      <c r="F9" s="205" t="s">
        <v>308</v>
      </c>
      <c r="G9" s="206"/>
      <c r="H9" s="204"/>
      <c r="I9" s="49"/>
      <c r="J9" s="50"/>
      <c r="K9" s="51"/>
      <c r="L9" s="52">
        <v>0</v>
      </c>
    </row>
    <row r="10" spans="2:12" ht="12.75">
      <c r="B10" s="45" t="s">
        <v>5</v>
      </c>
      <c r="C10" s="234" t="s">
        <v>137</v>
      </c>
      <c r="D10" s="234"/>
      <c r="E10" s="25">
        <f>+F67</f>
        <v>0</v>
      </c>
      <c r="F10" s="205"/>
      <c r="G10" s="206"/>
      <c r="H10" s="204"/>
      <c r="I10" s="49"/>
      <c r="J10" s="50"/>
      <c r="K10" s="51"/>
      <c r="L10" s="52">
        <v>0</v>
      </c>
    </row>
    <row r="11" spans="2:12" ht="12.75">
      <c r="B11" s="45" t="s">
        <v>6</v>
      </c>
      <c r="C11" s="219" t="s">
        <v>142</v>
      </c>
      <c r="D11" s="219"/>
      <c r="E11" s="25"/>
      <c r="F11" s="205"/>
      <c r="G11" s="206"/>
      <c r="H11" s="204"/>
      <c r="I11" s="49"/>
      <c r="J11" s="50"/>
      <c r="K11" s="51"/>
      <c r="L11" s="52">
        <v>0</v>
      </c>
    </row>
    <row r="12" spans="2:12" ht="12.75">
      <c r="B12" s="45" t="s">
        <v>7</v>
      </c>
      <c r="C12" s="219" t="s">
        <v>132</v>
      </c>
      <c r="D12" s="219"/>
      <c r="E12" s="25">
        <f>+L78</f>
        <v>0</v>
      </c>
      <c r="F12" s="227" t="s">
        <v>172</v>
      </c>
      <c r="G12" s="228"/>
      <c r="H12" s="228"/>
      <c r="I12" s="228"/>
      <c r="J12" s="228"/>
      <c r="K12" s="228"/>
      <c r="L12" s="228"/>
    </row>
    <row r="13" spans="2:12" ht="12.75">
      <c r="B13" s="45" t="s">
        <v>8</v>
      </c>
      <c r="C13" s="219" t="s">
        <v>160</v>
      </c>
      <c r="D13" s="219"/>
      <c r="E13" s="25">
        <f>+F84</f>
        <v>0</v>
      </c>
      <c r="F13" s="205"/>
      <c r="G13" s="206"/>
      <c r="H13" s="204"/>
      <c r="I13" s="49"/>
      <c r="J13" s="50"/>
      <c r="K13" s="51"/>
      <c r="L13" s="52">
        <v>0</v>
      </c>
    </row>
    <row r="14" spans="2:12" ht="12.75">
      <c r="B14" s="3" t="s">
        <v>9</v>
      </c>
      <c r="C14" s="203"/>
      <c r="D14" s="204"/>
      <c r="E14" s="48">
        <v>0</v>
      </c>
      <c r="F14" s="205"/>
      <c r="G14" s="206"/>
      <c r="H14" s="204"/>
      <c r="I14" s="49"/>
      <c r="J14" s="50"/>
      <c r="K14" s="51"/>
      <c r="L14" s="52">
        <v>0</v>
      </c>
    </row>
    <row r="15" spans="2:12" ht="12.75">
      <c r="B15" s="3" t="s">
        <v>12</v>
      </c>
      <c r="C15" s="203"/>
      <c r="D15" s="204"/>
      <c r="E15" s="48">
        <v>0</v>
      </c>
      <c r="F15" s="205"/>
      <c r="G15" s="206"/>
      <c r="H15" s="204"/>
      <c r="I15" s="49"/>
      <c r="J15" s="50"/>
      <c r="K15" s="51"/>
      <c r="L15" s="52">
        <v>0</v>
      </c>
    </row>
    <row r="16" spans="2:12" ht="12.75">
      <c r="B16" s="3" t="s">
        <v>13</v>
      </c>
      <c r="C16" s="203"/>
      <c r="D16" s="204"/>
      <c r="E16" s="48">
        <v>0</v>
      </c>
      <c r="F16" s="205"/>
      <c r="G16" s="206"/>
      <c r="H16" s="204"/>
      <c r="I16" s="49"/>
      <c r="J16" s="50"/>
      <c r="K16" s="51"/>
      <c r="L16" s="52">
        <v>0</v>
      </c>
    </row>
    <row r="17" spans="2:12" ht="12.75">
      <c r="B17" s="3" t="s">
        <v>14</v>
      </c>
      <c r="C17" s="203"/>
      <c r="D17" s="204"/>
      <c r="E17" s="48">
        <v>0</v>
      </c>
      <c r="F17" s="205"/>
      <c r="G17" s="206"/>
      <c r="H17" s="204"/>
      <c r="I17" s="49"/>
      <c r="J17" s="50"/>
      <c r="K17" s="51"/>
      <c r="L17" s="52">
        <v>0</v>
      </c>
    </row>
    <row r="18" spans="2:12" ht="12.75">
      <c r="B18" s="3" t="s">
        <v>15</v>
      </c>
      <c r="C18" s="219" t="s">
        <v>26</v>
      </c>
      <c r="D18" s="219"/>
      <c r="E18" s="53">
        <v>0</v>
      </c>
      <c r="F18" s="54" t="s">
        <v>124</v>
      </c>
      <c r="G18" s="55"/>
      <c r="H18" s="55"/>
      <c r="I18" s="55"/>
      <c r="J18" s="55"/>
      <c r="K18" s="55"/>
      <c r="L18" s="56">
        <v>0</v>
      </c>
    </row>
    <row r="19" spans="2:12" ht="13.5" thickBot="1">
      <c r="B19" s="6" t="s">
        <v>16</v>
      </c>
      <c r="C19" s="214" t="s">
        <v>25</v>
      </c>
      <c r="D19" s="214"/>
      <c r="E19" s="32">
        <f>SUM(E5:E18)</f>
        <v>5366</v>
      </c>
      <c r="F19" s="213" t="s">
        <v>25</v>
      </c>
      <c r="G19" s="214"/>
      <c r="H19" s="57"/>
      <c r="I19" s="57"/>
      <c r="J19" s="57"/>
      <c r="K19" s="57"/>
      <c r="L19" s="27">
        <f>SUM(L7:L18)</f>
        <v>0</v>
      </c>
    </row>
    <row r="20" spans="3:12" ht="13.5" customHeight="1" thickTop="1">
      <c r="C20" s="248" t="s">
        <v>28</v>
      </c>
      <c r="D20" s="248"/>
      <c r="E20" s="249"/>
      <c r="F20" s="58"/>
      <c r="G20" s="55"/>
      <c r="H20" s="55"/>
      <c r="I20" s="250" t="s">
        <v>23</v>
      </c>
      <c r="J20" s="252" t="s">
        <v>24</v>
      </c>
      <c r="K20" s="217" t="s">
        <v>125</v>
      </c>
      <c r="L20" s="59"/>
    </row>
    <row r="21" spans="2:12" ht="12.75">
      <c r="B21" s="45" t="s">
        <v>17</v>
      </c>
      <c r="C21" s="223" t="s">
        <v>161</v>
      </c>
      <c r="D21" s="224"/>
      <c r="E21" s="37">
        <f>+F112</f>
        <v>1508500</v>
      </c>
      <c r="F21" s="246" t="s">
        <v>153</v>
      </c>
      <c r="G21" s="247"/>
      <c r="H21" s="247"/>
      <c r="I21" s="251"/>
      <c r="J21" s="252"/>
      <c r="K21" s="218"/>
      <c r="L21" s="59"/>
    </row>
    <row r="22" spans="2:12" ht="12.75">
      <c r="B22" s="45" t="s">
        <v>18</v>
      </c>
      <c r="C22" s="219" t="s">
        <v>138</v>
      </c>
      <c r="D22" s="219"/>
      <c r="E22" s="25">
        <f>+F70</f>
        <v>0</v>
      </c>
      <c r="F22" s="205" t="s">
        <v>209</v>
      </c>
      <c r="G22" s="206"/>
      <c r="H22" s="204"/>
      <c r="I22" s="49">
        <v>0.05</v>
      </c>
      <c r="J22" s="50">
        <v>44211</v>
      </c>
      <c r="K22" s="51">
        <v>406400</v>
      </c>
      <c r="L22" s="52">
        <v>1759500</v>
      </c>
    </row>
    <row r="23" spans="2:12" ht="12.75">
      <c r="B23" s="3" t="s">
        <v>30</v>
      </c>
      <c r="C23" s="219" t="s">
        <v>29</v>
      </c>
      <c r="D23" s="219"/>
      <c r="E23" s="48">
        <v>0</v>
      </c>
      <c r="F23" s="205"/>
      <c r="G23" s="206"/>
      <c r="H23" s="204"/>
      <c r="I23" s="49"/>
      <c r="J23" s="50"/>
      <c r="K23" s="51"/>
      <c r="L23" s="52">
        <v>0</v>
      </c>
    </row>
    <row r="24" spans="2:12" ht="12.75">
      <c r="B24" s="3" t="s">
        <v>31</v>
      </c>
      <c r="C24" s="219" t="s">
        <v>123</v>
      </c>
      <c r="D24" s="219"/>
      <c r="E24" s="48">
        <v>0</v>
      </c>
      <c r="F24" s="205"/>
      <c r="G24" s="206"/>
      <c r="H24" s="204"/>
      <c r="I24" s="49"/>
      <c r="J24" s="50"/>
      <c r="K24" s="51"/>
      <c r="L24" s="52">
        <v>0</v>
      </c>
    </row>
    <row r="25" spans="2:12" ht="12.75">
      <c r="B25" s="45" t="s">
        <v>32</v>
      </c>
      <c r="C25" s="219" t="s">
        <v>133</v>
      </c>
      <c r="D25" s="219"/>
      <c r="E25" s="25">
        <f>+L79</f>
        <v>0</v>
      </c>
      <c r="F25" s="205"/>
      <c r="G25" s="206"/>
      <c r="H25" s="204"/>
      <c r="I25" s="49"/>
      <c r="J25" s="50"/>
      <c r="K25" s="51"/>
      <c r="L25" s="52">
        <v>0</v>
      </c>
    </row>
    <row r="26" spans="2:12" ht="12.75">
      <c r="B26" s="45" t="s">
        <v>33</v>
      </c>
      <c r="C26" s="219" t="s">
        <v>162</v>
      </c>
      <c r="D26" s="219"/>
      <c r="E26" s="25">
        <f>+F126</f>
        <v>324000</v>
      </c>
      <c r="F26" s="205"/>
      <c r="G26" s="206"/>
      <c r="H26" s="204"/>
      <c r="I26" s="49"/>
      <c r="J26" s="50"/>
      <c r="K26" s="51"/>
      <c r="L26" s="52">
        <v>0</v>
      </c>
    </row>
    <row r="27" spans="2:12" ht="12.75">
      <c r="B27" s="45" t="s">
        <v>36</v>
      </c>
      <c r="C27" s="211" t="s">
        <v>163</v>
      </c>
      <c r="D27" s="212"/>
      <c r="E27" s="25">
        <f>+L125</f>
        <v>0</v>
      </c>
      <c r="F27" s="205"/>
      <c r="G27" s="206"/>
      <c r="H27" s="204"/>
      <c r="I27" s="49"/>
      <c r="J27" s="50"/>
      <c r="K27" s="51"/>
      <c r="L27" s="56">
        <v>0</v>
      </c>
    </row>
    <row r="28" spans="2:12" ht="12.75">
      <c r="B28" s="3" t="s">
        <v>40</v>
      </c>
      <c r="C28" s="203" t="s">
        <v>222</v>
      </c>
      <c r="D28" s="204"/>
      <c r="E28" s="48">
        <v>500000</v>
      </c>
      <c r="F28" s="205"/>
      <c r="G28" s="206"/>
      <c r="H28" s="204"/>
      <c r="I28" s="49"/>
      <c r="J28" s="50"/>
      <c r="K28" s="51"/>
      <c r="L28" s="52">
        <v>0</v>
      </c>
    </row>
    <row r="29" spans="2:12" ht="12.75">
      <c r="B29" s="3" t="s">
        <v>41</v>
      </c>
      <c r="C29" s="203" t="s">
        <v>219</v>
      </c>
      <c r="D29" s="204"/>
      <c r="E29" s="48">
        <v>300000</v>
      </c>
      <c r="F29" s="205"/>
      <c r="G29" s="206"/>
      <c r="H29" s="204"/>
      <c r="I29" s="49"/>
      <c r="J29" s="50"/>
      <c r="K29" s="51"/>
      <c r="L29" s="52">
        <v>0</v>
      </c>
    </row>
    <row r="30" spans="2:12" ht="12.75">
      <c r="B30" s="3" t="s">
        <v>42</v>
      </c>
      <c r="C30" s="203" t="s">
        <v>220</v>
      </c>
      <c r="D30" s="204"/>
      <c r="E30" s="48">
        <v>150000</v>
      </c>
      <c r="F30" s="205"/>
      <c r="G30" s="206"/>
      <c r="H30" s="204"/>
      <c r="I30" s="49"/>
      <c r="J30" s="50"/>
      <c r="K30" s="51"/>
      <c r="L30" s="52">
        <v>0</v>
      </c>
    </row>
    <row r="31" spans="2:12" ht="12.75">
      <c r="B31" s="3" t="s">
        <v>43</v>
      </c>
      <c r="C31" s="203" t="s">
        <v>221</v>
      </c>
      <c r="D31" s="204"/>
      <c r="E31" s="48">
        <v>100000</v>
      </c>
      <c r="F31" s="205"/>
      <c r="G31" s="206"/>
      <c r="H31" s="204"/>
      <c r="I31" s="49"/>
      <c r="J31" s="50"/>
      <c r="K31" s="51"/>
      <c r="L31" s="52">
        <v>0</v>
      </c>
    </row>
    <row r="32" spans="2:12" ht="12.75">
      <c r="B32" s="3" t="s">
        <v>44</v>
      </c>
      <c r="C32" s="203" t="s">
        <v>305</v>
      </c>
      <c r="D32" s="204"/>
      <c r="E32" s="48">
        <v>50000</v>
      </c>
      <c r="F32" s="243"/>
      <c r="G32" s="206"/>
      <c r="H32" s="204"/>
      <c r="I32" s="49"/>
      <c r="J32" s="50"/>
      <c r="K32" s="51"/>
      <c r="L32" s="52">
        <v>0</v>
      </c>
    </row>
    <row r="33" spans="2:25" ht="12.75">
      <c r="B33" s="3" t="s">
        <v>45</v>
      </c>
      <c r="C33" s="203"/>
      <c r="D33" s="204"/>
      <c r="E33" s="48">
        <v>0</v>
      </c>
      <c r="F33" s="205"/>
      <c r="G33" s="206"/>
      <c r="H33" s="204"/>
      <c r="I33" s="49"/>
      <c r="J33" s="50"/>
      <c r="K33" s="51"/>
      <c r="L33" s="56">
        <v>0</v>
      </c>
      <c r="Y33" s="2"/>
    </row>
    <row r="34" spans="2:25" ht="13.5" thickBot="1">
      <c r="B34" s="6" t="s">
        <v>46</v>
      </c>
      <c r="C34" s="214" t="s">
        <v>34</v>
      </c>
      <c r="D34" s="214"/>
      <c r="E34" s="32">
        <f>SUM(E21:E33)</f>
        <v>2932500</v>
      </c>
      <c r="F34" s="213" t="s">
        <v>34</v>
      </c>
      <c r="G34" s="214"/>
      <c r="H34" s="57"/>
      <c r="I34" s="57"/>
      <c r="J34" s="57"/>
      <c r="K34" s="60"/>
      <c r="L34" s="44">
        <f>SUM(L22:L33)</f>
        <v>1759500</v>
      </c>
      <c r="Y34" s="2"/>
    </row>
    <row r="35" spans="2:11" ht="13.5" thickTop="1">
      <c r="B35" s="3"/>
      <c r="C35" s="225" t="s">
        <v>35</v>
      </c>
      <c r="D35" s="225"/>
      <c r="E35" s="226"/>
      <c r="F35" s="33"/>
      <c r="G35" s="9"/>
      <c r="H35" s="9"/>
      <c r="I35" s="9"/>
      <c r="J35" s="9"/>
      <c r="K35" s="9"/>
    </row>
    <row r="36" spans="2:11" ht="12.75">
      <c r="B36" s="3" t="s">
        <v>47</v>
      </c>
      <c r="C36" s="220" t="s">
        <v>37</v>
      </c>
      <c r="D36" s="221"/>
      <c r="E36" s="9"/>
      <c r="F36" s="222" t="s">
        <v>48</v>
      </c>
      <c r="G36" s="221"/>
      <c r="H36" s="9"/>
      <c r="I36" s="229" t="s">
        <v>23</v>
      </c>
      <c r="J36" s="216" t="s">
        <v>24</v>
      </c>
      <c r="K36" s="244" t="s">
        <v>125</v>
      </c>
    </row>
    <row r="37" spans="2:19" ht="12.75">
      <c r="B37" s="3"/>
      <c r="C37" s="10" t="s">
        <v>146</v>
      </c>
      <c r="D37" s="10" t="s">
        <v>38</v>
      </c>
      <c r="E37" s="11" t="s">
        <v>39</v>
      </c>
      <c r="F37" s="207" t="s">
        <v>153</v>
      </c>
      <c r="G37" s="208"/>
      <c r="H37" s="208"/>
      <c r="I37" s="230"/>
      <c r="J37" s="216"/>
      <c r="K37" s="245"/>
      <c r="Q37" s="1" t="s">
        <v>309</v>
      </c>
      <c r="S37" s="1">
        <v>0.5</v>
      </c>
    </row>
    <row r="38" spans="2:21" s="4" customFormat="1" ht="12">
      <c r="B38" s="3" t="s">
        <v>49</v>
      </c>
      <c r="C38" s="61" t="s">
        <v>218</v>
      </c>
      <c r="D38" s="62">
        <v>500</v>
      </c>
      <c r="E38" s="48">
        <v>1750000</v>
      </c>
      <c r="F38" s="205" t="s">
        <v>208</v>
      </c>
      <c r="G38" s="206"/>
      <c r="H38" s="204"/>
      <c r="I38" s="49">
        <v>0.04</v>
      </c>
      <c r="J38" s="50">
        <v>47863</v>
      </c>
      <c r="K38" s="51">
        <v>67456</v>
      </c>
      <c r="L38" s="52">
        <v>750000</v>
      </c>
      <c r="Q38" s="4">
        <v>500</v>
      </c>
      <c r="R38" s="4">
        <v>1700</v>
      </c>
      <c r="S38" s="87">
        <f>+R38*Q38</f>
        <v>850000</v>
      </c>
      <c r="T38" s="4">
        <v>0.00897</v>
      </c>
      <c r="U38" s="4">
        <v>5382</v>
      </c>
    </row>
    <row r="39" spans="2:24" s="4" customFormat="1" ht="12">
      <c r="B39" s="3" t="s">
        <v>52</v>
      </c>
      <c r="C39" s="61" t="s">
        <v>310</v>
      </c>
      <c r="D39" s="62"/>
      <c r="E39" s="48">
        <v>500000</v>
      </c>
      <c r="F39" s="205"/>
      <c r="G39" s="206"/>
      <c r="H39" s="204"/>
      <c r="I39" s="49"/>
      <c r="J39" s="50"/>
      <c r="K39" s="51"/>
      <c r="L39" s="52">
        <v>0</v>
      </c>
      <c r="S39" s="88">
        <f>+E34</f>
        <v>2932500</v>
      </c>
      <c r="T39" s="4">
        <v>0.00897</v>
      </c>
      <c r="U39" s="89">
        <f>+T39*S39</f>
        <v>26304.525</v>
      </c>
      <c r="W39" s="89">
        <f>0.01*S39</f>
        <v>29325</v>
      </c>
      <c r="X39" s="89">
        <f>+W39-U39</f>
        <v>3020.4749999999985</v>
      </c>
    </row>
    <row r="40" spans="2:21" s="4" customFormat="1" ht="12">
      <c r="B40" s="3" t="s">
        <v>53</v>
      </c>
      <c r="C40" s="61"/>
      <c r="D40" s="62"/>
      <c r="E40" s="48">
        <v>0</v>
      </c>
      <c r="F40" s="205"/>
      <c r="G40" s="206"/>
      <c r="H40" s="204"/>
      <c r="I40" s="49"/>
      <c r="J40" s="50"/>
      <c r="K40" s="51"/>
      <c r="L40" s="52">
        <v>0</v>
      </c>
      <c r="S40" s="4">
        <v>500000</v>
      </c>
      <c r="T40" s="4">
        <v>0.00897</v>
      </c>
      <c r="U40" s="89">
        <f>+T40*S40</f>
        <v>4485</v>
      </c>
    </row>
    <row r="41" spans="2:21" s="4" customFormat="1" ht="12">
      <c r="B41" s="3" t="s">
        <v>54</v>
      </c>
      <c r="C41" s="61"/>
      <c r="D41" s="62"/>
      <c r="E41" s="48">
        <v>0</v>
      </c>
      <c r="F41" s="205"/>
      <c r="G41" s="206"/>
      <c r="H41" s="204"/>
      <c r="I41" s="49"/>
      <c r="J41" s="50"/>
      <c r="K41" s="51"/>
      <c r="L41" s="52">
        <v>0</v>
      </c>
      <c r="U41" s="87">
        <f>SUM(U38:U40)</f>
        <v>36171.525</v>
      </c>
    </row>
    <row r="42" spans="2:12" s="4" customFormat="1" ht="12">
      <c r="B42" s="3" t="s">
        <v>60</v>
      </c>
      <c r="C42" s="61"/>
      <c r="D42" s="62"/>
      <c r="E42" s="48">
        <v>0</v>
      </c>
      <c r="F42" s="205"/>
      <c r="G42" s="206"/>
      <c r="H42" s="204"/>
      <c r="I42" s="49"/>
      <c r="J42" s="50"/>
      <c r="K42" s="51"/>
      <c r="L42" s="52">
        <v>0</v>
      </c>
    </row>
    <row r="43" spans="2:12" s="4" customFormat="1" ht="12">
      <c r="B43" s="3" t="s">
        <v>61</v>
      </c>
      <c r="C43" s="61"/>
      <c r="D43" s="62"/>
      <c r="E43" s="48">
        <v>0</v>
      </c>
      <c r="F43" s="205"/>
      <c r="G43" s="206"/>
      <c r="H43" s="204"/>
      <c r="I43" s="49"/>
      <c r="J43" s="50"/>
      <c r="K43" s="51"/>
      <c r="L43" s="56">
        <v>0</v>
      </c>
    </row>
    <row r="44" spans="2:12" s="4" customFormat="1" ht="12">
      <c r="B44" s="3" t="s">
        <v>64</v>
      </c>
      <c r="C44" s="61"/>
      <c r="D44" s="62"/>
      <c r="E44" s="48">
        <v>0</v>
      </c>
      <c r="F44" s="205"/>
      <c r="G44" s="206"/>
      <c r="H44" s="204"/>
      <c r="I44" s="49"/>
      <c r="J44" s="50"/>
      <c r="K44" s="51"/>
      <c r="L44" s="52">
        <v>0</v>
      </c>
    </row>
    <row r="45" spans="2:12" s="4" customFormat="1" ht="12">
      <c r="B45" s="3" t="s">
        <v>65</v>
      </c>
      <c r="C45" s="209" t="s">
        <v>50</v>
      </c>
      <c r="D45" s="210"/>
      <c r="E45" s="63"/>
      <c r="F45" s="215" t="s">
        <v>51</v>
      </c>
      <c r="G45" s="210"/>
      <c r="H45" s="64"/>
      <c r="I45" s="64"/>
      <c r="J45" s="64"/>
      <c r="K45" s="65"/>
      <c r="L45" s="66"/>
    </row>
    <row r="46" spans="2:12" s="4" customFormat="1" ht="12">
      <c r="B46" s="3" t="s">
        <v>66</v>
      </c>
      <c r="C46" s="203"/>
      <c r="D46" s="204"/>
      <c r="E46" s="48">
        <v>0</v>
      </c>
      <c r="F46" s="205"/>
      <c r="G46" s="206"/>
      <c r="H46" s="204"/>
      <c r="I46" s="49"/>
      <c r="J46" s="50"/>
      <c r="K46" s="51"/>
      <c r="L46" s="52">
        <v>0</v>
      </c>
    </row>
    <row r="47" spans="2:12" s="4" customFormat="1" ht="12">
      <c r="B47" s="3" t="s">
        <v>68</v>
      </c>
      <c r="C47" s="203"/>
      <c r="D47" s="204"/>
      <c r="E47" s="48">
        <v>0</v>
      </c>
      <c r="F47" s="205"/>
      <c r="G47" s="206"/>
      <c r="H47" s="204"/>
      <c r="I47" s="49"/>
      <c r="J47" s="50"/>
      <c r="K47" s="51"/>
      <c r="L47" s="52">
        <v>0</v>
      </c>
    </row>
    <row r="48" spans="2:12" s="4" customFormat="1" ht="12">
      <c r="B48" s="3" t="s">
        <v>69</v>
      </c>
      <c r="C48" s="203"/>
      <c r="D48" s="204"/>
      <c r="E48" s="48">
        <v>0</v>
      </c>
      <c r="F48" s="205"/>
      <c r="G48" s="206"/>
      <c r="H48" s="204"/>
      <c r="I48" s="49"/>
      <c r="J48" s="50"/>
      <c r="K48" s="51"/>
      <c r="L48" s="52">
        <v>0</v>
      </c>
    </row>
    <row r="49" spans="2:12" s="4" customFormat="1" ht="13.5" thickBot="1">
      <c r="B49" s="6" t="s">
        <v>70</v>
      </c>
      <c r="C49" s="192" t="s">
        <v>55</v>
      </c>
      <c r="D49" s="192"/>
      <c r="E49" s="32">
        <f>+SUM(E38:E44)+E46+E47+E48</f>
        <v>2250000</v>
      </c>
      <c r="F49" s="34" t="s">
        <v>55</v>
      </c>
      <c r="G49" s="14"/>
      <c r="H49" s="7"/>
      <c r="I49" s="7"/>
      <c r="J49" s="7"/>
      <c r="K49" s="7"/>
      <c r="L49" s="26">
        <f>+SUM(L38:L44)+L46+L47+L48</f>
        <v>750000</v>
      </c>
    </row>
    <row r="50" spans="6:12" s="4" customFormat="1" ht="14.25" thickBot="1" thickTop="1">
      <c r="F50" s="35" t="s">
        <v>57</v>
      </c>
      <c r="G50" s="13"/>
      <c r="H50" s="7"/>
      <c r="I50" s="7"/>
      <c r="J50" s="7"/>
      <c r="K50" s="7"/>
      <c r="L50" s="26">
        <f>+L19+L34+L49</f>
        <v>2509500</v>
      </c>
    </row>
    <row r="51" spans="2:12" s="4" customFormat="1" ht="14.25" thickBot="1" thickTop="1">
      <c r="B51" s="12"/>
      <c r="C51" s="8"/>
      <c r="D51" s="8"/>
      <c r="E51" s="28"/>
      <c r="F51" s="35" t="s">
        <v>58</v>
      </c>
      <c r="G51" s="13"/>
      <c r="H51" s="7"/>
      <c r="I51" s="7"/>
      <c r="J51" s="7"/>
      <c r="K51" s="7"/>
      <c r="L51" s="26">
        <f>+E52-L50</f>
        <v>2678366</v>
      </c>
    </row>
    <row r="52" spans="2:12" s="4" customFormat="1" ht="14.25" thickBot="1" thickTop="1">
      <c r="B52" s="6" t="s">
        <v>128</v>
      </c>
      <c r="C52" s="192" t="s">
        <v>56</v>
      </c>
      <c r="D52" s="192"/>
      <c r="E52" s="32">
        <f>+E19+E34+E49</f>
        <v>5187866</v>
      </c>
      <c r="F52" s="35" t="s">
        <v>59</v>
      </c>
      <c r="G52" s="13"/>
      <c r="H52" s="7"/>
      <c r="I52" s="7"/>
      <c r="J52" s="7"/>
      <c r="K52" s="7"/>
      <c r="L52" s="30">
        <f>+L51+L50</f>
        <v>5187866</v>
      </c>
    </row>
    <row r="53" spans="2:12" s="4" customFormat="1" ht="13.5" thickTop="1">
      <c r="B53" s="12"/>
      <c r="C53" s="8"/>
      <c r="D53" s="8"/>
      <c r="E53" s="28"/>
      <c r="F53" s="8"/>
      <c r="G53" s="8"/>
      <c r="H53" s="9"/>
      <c r="I53" s="9"/>
      <c r="J53" s="198" t="s">
        <v>67</v>
      </c>
      <c r="K53" s="199"/>
      <c r="L53" s="67">
        <v>0</v>
      </c>
    </row>
    <row r="54" spans="2:11" s="4" customFormat="1" ht="12.75">
      <c r="B54" s="12"/>
      <c r="C54" s="8"/>
      <c r="D54" s="8"/>
      <c r="E54" s="28"/>
      <c r="F54" s="8"/>
      <c r="G54" s="8"/>
      <c r="H54" s="9"/>
      <c r="I54" s="9"/>
      <c r="J54" s="9"/>
      <c r="K54" s="9"/>
    </row>
    <row r="55" spans="2:11" s="4" customFormat="1" ht="12.75">
      <c r="B55" s="12"/>
      <c r="C55" s="8"/>
      <c r="D55" s="8"/>
      <c r="E55" s="28"/>
      <c r="F55" s="8"/>
      <c r="G55" s="8"/>
      <c r="H55" s="9"/>
      <c r="I55" s="9"/>
      <c r="J55" s="9"/>
      <c r="K55" s="9"/>
    </row>
    <row r="56" spans="2:12" s="4" customFormat="1" ht="15">
      <c r="B56" s="193" t="s">
        <v>63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</row>
    <row r="57" spans="2:12" s="4" customFormat="1" ht="12.75">
      <c r="B57" s="194" t="s">
        <v>62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</row>
    <row r="58" spans="2:14" s="4" customFormat="1" ht="12.75">
      <c r="B58" s="196" t="s">
        <v>136</v>
      </c>
      <c r="C58" s="196"/>
      <c r="D58" s="196"/>
      <c r="E58" s="196"/>
      <c r="F58" s="196"/>
      <c r="G58" s="196"/>
      <c r="H58" s="202" t="s">
        <v>155</v>
      </c>
      <c r="I58" s="196"/>
      <c r="J58" s="196"/>
      <c r="K58" s="196"/>
      <c r="L58" s="196"/>
      <c r="M58" s="39"/>
      <c r="N58" s="39"/>
    </row>
    <row r="59" spans="2:12" s="4" customFormat="1" ht="24">
      <c r="B59" s="195" t="s">
        <v>158</v>
      </c>
      <c r="C59" s="195"/>
      <c r="D59" s="42" t="s">
        <v>79</v>
      </c>
      <c r="E59" s="42" t="s">
        <v>80</v>
      </c>
      <c r="F59" s="195" t="s">
        <v>39</v>
      </c>
      <c r="G59" s="195"/>
      <c r="H59" s="255" t="s">
        <v>131</v>
      </c>
      <c r="I59" s="256"/>
      <c r="J59" s="257" t="s">
        <v>215</v>
      </c>
      <c r="K59" s="256"/>
      <c r="L59" s="42" t="s">
        <v>39</v>
      </c>
    </row>
    <row r="60" spans="2:12" s="4" customFormat="1" ht="26.25" customHeight="1">
      <c r="B60" s="262"/>
      <c r="C60" s="263"/>
      <c r="D60" s="68"/>
      <c r="E60" s="69">
        <v>0</v>
      </c>
      <c r="F60" s="239">
        <v>0</v>
      </c>
      <c r="G60" s="239"/>
      <c r="H60" s="205"/>
      <c r="I60" s="204"/>
      <c r="J60" s="203"/>
      <c r="K60" s="204"/>
      <c r="L60" s="70">
        <v>0</v>
      </c>
    </row>
    <row r="61" spans="2:12" s="4" customFormat="1" ht="12.75">
      <c r="B61" s="238"/>
      <c r="C61" s="238"/>
      <c r="D61" s="68"/>
      <c r="E61" s="69">
        <v>0</v>
      </c>
      <c r="F61" s="239">
        <v>0</v>
      </c>
      <c r="G61" s="239"/>
      <c r="H61" s="1"/>
      <c r="I61" s="1"/>
      <c r="J61" s="1"/>
      <c r="K61" s="17" t="s">
        <v>176</v>
      </c>
      <c r="L61" s="29">
        <f>SUM(L60:L60)</f>
        <v>0</v>
      </c>
    </row>
    <row r="62" spans="2:12" s="4" customFormat="1" ht="12.75">
      <c r="B62" s="41"/>
      <c r="C62" s="9"/>
      <c r="D62" s="9"/>
      <c r="E62" s="17" t="s">
        <v>174</v>
      </c>
      <c r="F62" s="261">
        <f>SUM(F60:F61)</f>
        <v>0</v>
      </c>
      <c r="G62" s="261"/>
      <c r="H62" s="41"/>
      <c r="I62" s="41"/>
      <c r="J62" s="41"/>
      <c r="K62" s="41"/>
      <c r="L62" s="41"/>
    </row>
    <row r="63" spans="2:12" s="4" customFormat="1" ht="12.75">
      <c r="B63" s="196" t="s">
        <v>139</v>
      </c>
      <c r="C63" s="196"/>
      <c r="D63" s="196"/>
      <c r="E63" s="196"/>
      <c r="F63" s="196"/>
      <c r="G63" s="196"/>
      <c r="H63" s="202" t="s">
        <v>143</v>
      </c>
      <c r="I63" s="196"/>
      <c r="J63" s="196"/>
      <c r="K63" s="196"/>
      <c r="L63" s="196"/>
    </row>
    <row r="64" spans="2:12" s="4" customFormat="1" ht="36">
      <c r="B64" s="195" t="s">
        <v>81</v>
      </c>
      <c r="C64" s="195"/>
      <c r="D64" s="42" t="s">
        <v>82</v>
      </c>
      <c r="E64" s="42" t="s">
        <v>83</v>
      </c>
      <c r="F64" s="195" t="s">
        <v>84</v>
      </c>
      <c r="G64" s="195"/>
      <c r="H64" s="258" t="s">
        <v>75</v>
      </c>
      <c r="I64" s="195"/>
      <c r="J64" s="42" t="s">
        <v>77</v>
      </c>
      <c r="K64" s="42" t="s">
        <v>76</v>
      </c>
      <c r="L64" s="40" t="s">
        <v>78</v>
      </c>
    </row>
    <row r="65" spans="2:12" s="4" customFormat="1" ht="12">
      <c r="B65" s="200" t="s">
        <v>140</v>
      </c>
      <c r="C65" s="201"/>
      <c r="D65" s="201"/>
      <c r="E65" s="201"/>
      <c r="F65" s="201"/>
      <c r="G65" s="201"/>
      <c r="H65" s="259"/>
      <c r="I65" s="260"/>
      <c r="J65" s="72"/>
      <c r="K65" s="73"/>
      <c r="L65" s="29"/>
    </row>
    <row r="66" spans="2:12" s="4" customFormat="1" ht="12">
      <c r="B66" s="197"/>
      <c r="C66" s="197"/>
      <c r="D66" s="71"/>
      <c r="E66" s="69"/>
      <c r="F66" s="261">
        <f>+E66*D66</f>
        <v>0</v>
      </c>
      <c r="G66" s="268"/>
      <c r="H66" s="259"/>
      <c r="I66" s="260"/>
      <c r="J66" s="72"/>
      <c r="K66" s="73"/>
      <c r="L66" s="29"/>
    </row>
    <row r="67" spans="2:12" s="4" customFormat="1" ht="12.75">
      <c r="B67" s="1"/>
      <c r="C67" s="1"/>
      <c r="D67" s="1"/>
      <c r="E67" s="17" t="s">
        <v>175</v>
      </c>
      <c r="F67" s="261">
        <f>SUM(F66:G66)</f>
        <v>0</v>
      </c>
      <c r="G67" s="261"/>
      <c r="H67" s="23"/>
      <c r="J67" s="41"/>
      <c r="K67" s="17"/>
      <c r="L67" s="29"/>
    </row>
    <row r="68" spans="2:12" s="4" customFormat="1" ht="12.75">
      <c r="B68" s="273" t="s">
        <v>141</v>
      </c>
      <c r="C68" s="273"/>
      <c r="D68" s="273"/>
      <c r="E68" s="273"/>
      <c r="F68" s="273"/>
      <c r="G68" s="273"/>
      <c r="H68" s="41"/>
      <c r="I68" s="41"/>
      <c r="J68" s="41"/>
      <c r="K68" s="41"/>
      <c r="L68" s="41"/>
    </row>
    <row r="69" spans="2:12" s="4" customFormat="1" ht="12.75">
      <c r="B69" s="197"/>
      <c r="C69" s="197"/>
      <c r="D69" s="71"/>
      <c r="E69" s="69"/>
      <c r="F69" s="261">
        <f>+E69*D69</f>
        <v>0</v>
      </c>
      <c r="G69" s="261"/>
      <c r="H69" s="41"/>
      <c r="I69" s="41"/>
      <c r="J69" s="41"/>
      <c r="K69" s="41"/>
      <c r="L69" s="41"/>
    </row>
    <row r="70" spans="2:12" s="4" customFormat="1" ht="12.75">
      <c r="B70" s="1"/>
      <c r="C70" s="1"/>
      <c r="D70" s="1"/>
      <c r="E70" s="17" t="s">
        <v>144</v>
      </c>
      <c r="F70" s="261">
        <f>SUM(F69:G69)</f>
        <v>0</v>
      </c>
      <c r="G70" s="261"/>
      <c r="H70" s="41"/>
      <c r="I70" s="41"/>
      <c r="J70" s="41"/>
      <c r="K70" s="41"/>
      <c r="L70" s="41"/>
    </row>
    <row r="71" spans="2:12" s="4" customFormat="1" ht="15">
      <c r="B71" s="193" t="s">
        <v>63</v>
      </c>
      <c r="C71" s="193"/>
      <c r="D71" s="193"/>
      <c r="E71" s="193"/>
      <c r="F71" s="193"/>
      <c r="G71" s="193"/>
      <c r="H71" s="193"/>
      <c r="I71" s="193"/>
      <c r="J71" s="193"/>
      <c r="K71" s="193"/>
      <c r="L71" s="193"/>
    </row>
    <row r="72" spans="2:12" s="4" customFormat="1" ht="12.75">
      <c r="B72" s="194" t="s">
        <v>62</v>
      </c>
      <c r="C72" s="194"/>
      <c r="D72" s="194"/>
      <c r="E72" s="194"/>
      <c r="F72" s="194"/>
      <c r="G72" s="194"/>
      <c r="H72" s="194"/>
      <c r="I72" s="194"/>
      <c r="J72" s="194"/>
      <c r="K72" s="194"/>
      <c r="L72" s="194"/>
    </row>
    <row r="73" spans="2:12" s="4" customFormat="1" ht="12.7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2:12" s="4" customFormat="1" ht="12.75">
      <c r="B74" s="196" t="s">
        <v>122</v>
      </c>
      <c r="C74" s="196"/>
      <c r="D74" s="196"/>
      <c r="E74" s="196"/>
      <c r="F74" s="196"/>
      <c r="G74" s="196"/>
      <c r="H74" s="196"/>
      <c r="I74" s="196"/>
      <c r="J74" s="196"/>
      <c r="K74" s="196"/>
      <c r="L74" s="196"/>
    </row>
    <row r="75" spans="2:12" s="4" customFormat="1" ht="24">
      <c r="B75" s="195" t="s">
        <v>85</v>
      </c>
      <c r="C75" s="195"/>
      <c r="D75" s="195"/>
      <c r="E75" s="195" t="s">
        <v>86</v>
      </c>
      <c r="F75" s="195"/>
      <c r="G75" s="195" t="s">
        <v>87</v>
      </c>
      <c r="H75" s="195"/>
      <c r="I75" s="195" t="s">
        <v>84</v>
      </c>
      <c r="J75" s="195"/>
      <c r="K75" s="42" t="s">
        <v>88</v>
      </c>
      <c r="L75" s="42" t="s">
        <v>121</v>
      </c>
    </row>
    <row r="76" spans="2:12" s="4" customFormat="1" ht="12">
      <c r="B76" s="238"/>
      <c r="C76" s="238"/>
      <c r="D76" s="238"/>
      <c r="E76" s="238"/>
      <c r="F76" s="238"/>
      <c r="G76" s="272"/>
      <c r="H76" s="272"/>
      <c r="I76" s="239">
        <v>0</v>
      </c>
      <c r="J76" s="239"/>
      <c r="K76" s="49">
        <v>0</v>
      </c>
      <c r="L76" s="70">
        <v>0</v>
      </c>
    </row>
    <row r="77" spans="2:12" s="4" customFormat="1" ht="12.75">
      <c r="B77" s="20"/>
      <c r="C77" s="20"/>
      <c r="D77" s="20"/>
      <c r="E77" s="20"/>
      <c r="F77" s="20"/>
      <c r="G77" s="21"/>
      <c r="H77" s="17"/>
      <c r="I77" s="268">
        <f>SUM(I76:J76)</f>
        <v>0</v>
      </c>
      <c r="J77" s="269"/>
      <c r="K77" s="20"/>
      <c r="L77" s="29">
        <f>SUM(L76:L76)</f>
        <v>0</v>
      </c>
    </row>
    <row r="78" spans="2:12" s="4" customFormat="1" ht="12.75">
      <c r="B78" s="20"/>
      <c r="C78" s="20"/>
      <c r="D78" s="20"/>
      <c r="E78" s="20"/>
      <c r="F78" s="20"/>
      <c r="G78" s="21"/>
      <c r="H78" s="1"/>
      <c r="I78" s="20"/>
      <c r="J78" s="20"/>
      <c r="K78" s="17" t="s">
        <v>177</v>
      </c>
      <c r="L78" s="29">
        <f>+L77</f>
        <v>0</v>
      </c>
    </row>
    <row r="79" spans="2:12" s="4" customFormat="1" ht="12.75">
      <c r="B79" s="20"/>
      <c r="C79" s="20"/>
      <c r="D79" s="20"/>
      <c r="E79" s="20"/>
      <c r="F79" s="20"/>
      <c r="G79" s="21"/>
      <c r="H79" s="1"/>
      <c r="I79" s="20"/>
      <c r="J79" s="20"/>
      <c r="K79" s="17" t="s">
        <v>134</v>
      </c>
      <c r="L79" s="29">
        <f>+I77-L77</f>
        <v>0</v>
      </c>
    </row>
    <row r="80" spans="2:12" s="4" customFormat="1" ht="12.75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2:12" s="4" customFormat="1" ht="12.75">
      <c r="B81" s="196" t="s">
        <v>170</v>
      </c>
      <c r="C81" s="196"/>
      <c r="D81" s="196"/>
      <c r="E81" s="196"/>
      <c r="F81" s="196"/>
      <c r="G81" s="196"/>
      <c r="H81" s="41"/>
      <c r="I81" s="41"/>
      <c r="J81" s="41"/>
      <c r="K81" s="41"/>
      <c r="L81" s="41"/>
    </row>
    <row r="82" spans="2:12" s="4" customFormat="1" ht="12.75">
      <c r="B82" s="195" t="s">
        <v>75</v>
      </c>
      <c r="C82" s="195"/>
      <c r="D82" s="42" t="s">
        <v>77</v>
      </c>
      <c r="E82" s="42" t="s">
        <v>159</v>
      </c>
      <c r="F82" s="195" t="s">
        <v>78</v>
      </c>
      <c r="G82" s="195"/>
      <c r="H82" s="41"/>
      <c r="I82" s="41"/>
      <c r="J82" s="41"/>
      <c r="K82" s="41"/>
      <c r="L82" s="41"/>
    </row>
    <row r="83" spans="2:12" s="4" customFormat="1" ht="12.75">
      <c r="B83" s="197"/>
      <c r="C83" s="197"/>
      <c r="D83" s="72"/>
      <c r="E83" s="70">
        <v>0</v>
      </c>
      <c r="F83" s="261">
        <f>+E83*D83</f>
        <v>0</v>
      </c>
      <c r="G83" s="261"/>
      <c r="H83" s="41"/>
      <c r="I83" s="41"/>
      <c r="J83" s="41"/>
      <c r="K83" s="41"/>
      <c r="L83" s="41"/>
    </row>
    <row r="84" spans="2:12" s="4" customFormat="1" ht="12.75">
      <c r="B84" s="41"/>
      <c r="D84" s="41"/>
      <c r="E84" s="17" t="s">
        <v>173</v>
      </c>
      <c r="F84" s="261">
        <f>SUM(F83:F83)</f>
        <v>0</v>
      </c>
      <c r="G84" s="261"/>
      <c r="H84" s="41"/>
      <c r="I84" s="41"/>
      <c r="J84" s="41"/>
      <c r="K84" s="41"/>
      <c r="L84" s="41"/>
    </row>
    <row r="85" spans="2:12" s="4" customFormat="1" ht="12.75">
      <c r="B85" s="41"/>
      <c r="C85" s="41"/>
      <c r="D85" s="41"/>
      <c r="E85" s="41"/>
      <c r="F85" s="41"/>
      <c r="G85" s="41"/>
      <c r="J85" s="41"/>
      <c r="K85" s="41"/>
      <c r="L85" s="41"/>
    </row>
    <row r="86" spans="2:12" s="4" customFormat="1" ht="12.75">
      <c r="B86" s="196" t="s">
        <v>164</v>
      </c>
      <c r="C86" s="196"/>
      <c r="D86" s="196"/>
      <c r="E86" s="196"/>
      <c r="F86" s="196"/>
      <c r="G86" s="196"/>
      <c r="J86" s="41"/>
      <c r="K86" s="41"/>
      <c r="L86" s="41"/>
    </row>
    <row r="87" spans="2:12" s="4" customFormat="1" ht="12.75">
      <c r="B87" s="267" t="s">
        <v>71</v>
      </c>
      <c r="C87" s="267"/>
      <c r="D87" s="16" t="s">
        <v>72</v>
      </c>
      <c r="E87" s="16" t="s">
        <v>73</v>
      </c>
      <c r="F87" s="267" t="s">
        <v>74</v>
      </c>
      <c r="G87" s="267"/>
      <c r="J87" s="41"/>
      <c r="K87" s="41"/>
      <c r="L87" s="41"/>
    </row>
    <row r="88" spans="2:12" s="4" customFormat="1" ht="12.75">
      <c r="B88" s="197" t="s">
        <v>184</v>
      </c>
      <c r="C88" s="197"/>
      <c r="D88" s="74"/>
      <c r="E88" s="74"/>
      <c r="F88" s="253">
        <v>50000</v>
      </c>
      <c r="G88" s="254"/>
      <c r="J88" s="41"/>
      <c r="K88" s="41"/>
      <c r="L88" s="41"/>
    </row>
    <row r="89" spans="2:12" s="4" customFormat="1" ht="12.75">
      <c r="B89" s="197" t="s">
        <v>185</v>
      </c>
      <c r="C89" s="197"/>
      <c r="D89" s="74"/>
      <c r="E89" s="74"/>
      <c r="F89" s="253">
        <v>10000</v>
      </c>
      <c r="G89" s="254"/>
      <c r="J89" s="41"/>
      <c r="K89" s="41"/>
      <c r="L89" s="41"/>
    </row>
    <row r="90" spans="2:12" s="4" customFormat="1" ht="12.75">
      <c r="B90" s="197" t="s">
        <v>186</v>
      </c>
      <c r="C90" s="197"/>
      <c r="D90" s="74"/>
      <c r="E90" s="74"/>
      <c r="F90" s="253">
        <v>10000</v>
      </c>
      <c r="G90" s="254"/>
      <c r="J90" s="41"/>
      <c r="K90" s="41"/>
      <c r="L90" s="41"/>
    </row>
    <row r="91" spans="2:12" s="4" customFormat="1" ht="15" customHeight="1">
      <c r="B91" s="197" t="s">
        <v>187</v>
      </c>
      <c r="C91" s="197"/>
      <c r="D91" s="74"/>
      <c r="E91" s="74"/>
      <c r="F91" s="253">
        <v>60000</v>
      </c>
      <c r="G91" s="254"/>
      <c r="J91" s="41"/>
      <c r="K91" s="41"/>
      <c r="L91" s="41"/>
    </row>
    <row r="92" spans="2:12" s="4" customFormat="1" ht="15" customHeight="1">
      <c r="B92" s="270" t="s">
        <v>315</v>
      </c>
      <c r="C92" s="271"/>
      <c r="D92" s="94"/>
      <c r="E92" s="94"/>
      <c r="F92" s="253">
        <v>45000</v>
      </c>
      <c r="G92" s="254"/>
      <c r="J92" s="95"/>
      <c r="K92" s="95"/>
      <c r="L92" s="95"/>
    </row>
    <row r="93" spans="2:12" s="4" customFormat="1" ht="15" customHeight="1">
      <c r="B93" s="270" t="s">
        <v>317</v>
      </c>
      <c r="C93" s="271"/>
      <c r="D93" s="94"/>
      <c r="E93" s="94"/>
      <c r="F93" s="253">
        <v>5000</v>
      </c>
      <c r="G93" s="254"/>
      <c r="J93" s="95"/>
      <c r="K93" s="95"/>
      <c r="L93" s="95"/>
    </row>
    <row r="94" spans="2:12" s="4" customFormat="1" ht="12.75" customHeight="1">
      <c r="B94" s="197" t="s">
        <v>188</v>
      </c>
      <c r="C94" s="197"/>
      <c r="D94" s="74"/>
      <c r="E94" s="74"/>
      <c r="F94" s="253">
        <v>90000</v>
      </c>
      <c r="G94" s="254"/>
      <c r="J94" s="41"/>
      <c r="K94" s="41"/>
      <c r="L94" s="41"/>
    </row>
    <row r="95" spans="2:12" s="4" customFormat="1" ht="12.75">
      <c r="B95" s="197" t="s">
        <v>189</v>
      </c>
      <c r="C95" s="197"/>
      <c r="D95" s="74"/>
      <c r="E95" s="74"/>
      <c r="F95" s="253">
        <v>20000</v>
      </c>
      <c r="G95" s="254"/>
      <c r="J95" s="41"/>
      <c r="K95" s="41"/>
      <c r="L95" s="41"/>
    </row>
    <row r="96" spans="2:12" s="4" customFormat="1" ht="12.75">
      <c r="B96" s="197" t="s">
        <v>190</v>
      </c>
      <c r="C96" s="197"/>
      <c r="D96" s="74"/>
      <c r="E96" s="74"/>
      <c r="F96" s="253">
        <v>15000</v>
      </c>
      <c r="G96" s="254"/>
      <c r="J96" s="41"/>
      <c r="K96" s="41"/>
      <c r="L96" s="41"/>
    </row>
    <row r="97" spans="2:12" s="4" customFormat="1" ht="12.75">
      <c r="B97" s="197" t="s">
        <v>191</v>
      </c>
      <c r="C97" s="197"/>
      <c r="D97" s="74"/>
      <c r="E97" s="74"/>
      <c r="F97" s="253">
        <v>14000</v>
      </c>
      <c r="G97" s="254"/>
      <c r="J97" s="41"/>
      <c r="K97" s="41"/>
      <c r="L97" s="41"/>
    </row>
    <row r="98" spans="2:12" s="4" customFormat="1" ht="12.75">
      <c r="B98" s="197" t="s">
        <v>313</v>
      </c>
      <c r="C98" s="197"/>
      <c r="D98" s="74"/>
      <c r="E98" s="74"/>
      <c r="F98" s="253">
        <v>100000</v>
      </c>
      <c r="G98" s="254"/>
      <c r="J98" s="41"/>
      <c r="K98" s="41"/>
      <c r="L98" s="41"/>
    </row>
    <row r="99" spans="2:12" s="4" customFormat="1" ht="12.75">
      <c r="B99" s="197" t="s">
        <v>192</v>
      </c>
      <c r="C99" s="197"/>
      <c r="D99" s="74"/>
      <c r="E99" s="74"/>
      <c r="F99" s="253">
        <v>80000</v>
      </c>
      <c r="G99" s="254"/>
      <c r="J99" s="41"/>
      <c r="K99" s="41"/>
      <c r="L99" s="41"/>
    </row>
    <row r="100" spans="2:12" s="4" customFormat="1" ht="12.75">
      <c r="B100" s="197" t="s">
        <v>193</v>
      </c>
      <c r="C100" s="197"/>
      <c r="D100" s="74"/>
      <c r="E100" s="74"/>
      <c r="F100" s="253">
        <v>20000</v>
      </c>
      <c r="G100" s="254"/>
      <c r="J100" s="41"/>
      <c r="K100" s="41"/>
      <c r="L100" s="41"/>
    </row>
    <row r="101" spans="2:12" s="4" customFormat="1" ht="12.75">
      <c r="B101" s="197" t="s">
        <v>314</v>
      </c>
      <c r="C101" s="197"/>
      <c r="D101" s="74"/>
      <c r="E101" s="74"/>
      <c r="F101" s="253">
        <v>9000</v>
      </c>
      <c r="G101" s="254"/>
      <c r="J101" s="41"/>
      <c r="K101" s="41"/>
      <c r="L101" s="41"/>
    </row>
    <row r="102" spans="2:12" s="4" customFormat="1" ht="12.75">
      <c r="B102" s="270" t="s">
        <v>316</v>
      </c>
      <c r="C102" s="271"/>
      <c r="D102" s="94"/>
      <c r="E102" s="94"/>
      <c r="F102" s="96"/>
      <c r="G102" s="97">
        <v>60000</v>
      </c>
      <c r="J102" s="95"/>
      <c r="K102" s="95"/>
      <c r="L102" s="95"/>
    </row>
    <row r="103" spans="2:12" s="4" customFormat="1" ht="12.75">
      <c r="B103" s="270" t="s">
        <v>324</v>
      </c>
      <c r="C103" s="271"/>
      <c r="D103" s="94"/>
      <c r="E103" s="94"/>
      <c r="F103" s="253">
        <v>240000</v>
      </c>
      <c r="G103" s="254"/>
      <c r="J103" s="95"/>
      <c r="K103" s="95"/>
      <c r="L103" s="95"/>
    </row>
    <row r="104" spans="2:12" s="4" customFormat="1" ht="12.75">
      <c r="B104" s="197" t="s">
        <v>194</v>
      </c>
      <c r="C104" s="197"/>
      <c r="D104" s="74"/>
      <c r="E104" s="74"/>
      <c r="F104" s="253">
        <v>15500</v>
      </c>
      <c r="G104" s="254"/>
      <c r="J104" s="41"/>
      <c r="K104" s="41"/>
      <c r="L104" s="41"/>
    </row>
    <row r="105" spans="2:12" s="4" customFormat="1" ht="12.75">
      <c r="B105" s="197" t="s">
        <v>195</v>
      </c>
      <c r="C105" s="197"/>
      <c r="D105" s="74"/>
      <c r="E105" s="74"/>
      <c r="F105" s="253">
        <v>20000</v>
      </c>
      <c r="G105" s="254"/>
      <c r="J105" s="41"/>
      <c r="K105" s="41"/>
      <c r="L105" s="41"/>
    </row>
    <row r="106" spans="2:12" s="4" customFormat="1" ht="12.75">
      <c r="B106" s="197" t="s">
        <v>196</v>
      </c>
      <c r="C106" s="197"/>
      <c r="D106" s="74"/>
      <c r="E106" s="74"/>
      <c r="F106" s="253">
        <v>20000</v>
      </c>
      <c r="G106" s="254"/>
      <c r="J106" s="41"/>
      <c r="K106" s="41"/>
      <c r="L106" s="41"/>
    </row>
    <row r="107" spans="2:12" s="4" customFormat="1" ht="12.75">
      <c r="B107" s="197" t="s">
        <v>197</v>
      </c>
      <c r="C107" s="197"/>
      <c r="D107" s="74"/>
      <c r="E107" s="74"/>
      <c r="F107" s="253">
        <v>20000</v>
      </c>
      <c r="G107" s="254"/>
      <c r="J107" s="41"/>
      <c r="K107" s="41"/>
      <c r="L107" s="41"/>
    </row>
    <row r="108" spans="2:12" s="4" customFormat="1" ht="10.5" customHeight="1">
      <c r="B108" s="197" t="s">
        <v>198</v>
      </c>
      <c r="C108" s="197"/>
      <c r="D108" s="74"/>
      <c r="E108" s="74"/>
      <c r="F108" s="253">
        <v>5000</v>
      </c>
      <c r="G108" s="254"/>
      <c r="J108" s="41"/>
      <c r="K108" s="41"/>
      <c r="L108" s="41"/>
    </row>
    <row r="109" spans="2:13" s="4" customFormat="1" ht="12.75">
      <c r="B109" s="197" t="s">
        <v>199</v>
      </c>
      <c r="C109" s="197"/>
      <c r="D109" s="74"/>
      <c r="E109" s="74"/>
      <c r="F109" s="253">
        <v>15000</v>
      </c>
      <c r="G109" s="254"/>
      <c r="J109" s="41"/>
      <c r="K109" s="41"/>
      <c r="L109" s="41"/>
      <c r="M109" s="4">
        <v>1268500</v>
      </c>
    </row>
    <row r="110" spans="2:12" s="4" customFormat="1" ht="12.75">
      <c r="B110" s="197" t="s">
        <v>200</v>
      </c>
      <c r="C110" s="197"/>
      <c r="D110" s="74"/>
      <c r="E110" s="74"/>
      <c r="F110" s="253">
        <v>105000</v>
      </c>
      <c r="G110" s="254"/>
      <c r="J110" s="41"/>
      <c r="K110" s="41"/>
      <c r="L110" s="41"/>
    </row>
    <row r="111" spans="2:12" s="4" customFormat="1" ht="12.75">
      <c r="B111" s="197" t="s">
        <v>201</v>
      </c>
      <c r="C111" s="197"/>
      <c r="D111" s="74"/>
      <c r="E111" s="74"/>
      <c r="F111" s="253">
        <v>480000</v>
      </c>
      <c r="G111" s="254"/>
      <c r="J111" s="41"/>
      <c r="K111" s="41"/>
      <c r="L111" s="41"/>
    </row>
    <row r="112" spans="2:12" s="4" customFormat="1" ht="12.75">
      <c r="B112" s="15"/>
      <c r="C112" s="15"/>
      <c r="D112" s="15"/>
      <c r="E112" s="17" t="s">
        <v>165</v>
      </c>
      <c r="F112" s="261">
        <f>SUM(F88:G111)</f>
        <v>1508500</v>
      </c>
      <c r="G112" s="261"/>
      <c r="J112" s="41"/>
      <c r="K112" s="41"/>
      <c r="L112" s="41"/>
    </row>
    <row r="113" spans="2:12" s="4" customFormat="1" ht="15">
      <c r="B113" s="193" t="s">
        <v>63</v>
      </c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</row>
    <row r="114" spans="2:12" s="4" customFormat="1" ht="12.75">
      <c r="B114" s="194" t="s">
        <v>62</v>
      </c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</row>
    <row r="115" spans="2:12" s="4" customFormat="1" ht="12.75">
      <c r="B115" s="41"/>
      <c r="C115" s="41"/>
      <c r="D115" s="41"/>
      <c r="E115" s="17"/>
      <c r="F115" s="17"/>
      <c r="G115" s="17"/>
      <c r="J115" s="41"/>
      <c r="K115" s="41"/>
      <c r="L115" s="41"/>
    </row>
    <row r="116" spans="2:12" s="4" customFormat="1" ht="12.75">
      <c r="B116" s="196" t="s">
        <v>166</v>
      </c>
      <c r="C116" s="196"/>
      <c r="D116" s="196"/>
      <c r="E116" s="196"/>
      <c r="F116" s="196"/>
      <c r="G116" s="196"/>
      <c r="H116" s="202" t="s">
        <v>168</v>
      </c>
      <c r="I116" s="196"/>
      <c r="J116" s="196"/>
      <c r="K116" s="196"/>
      <c r="L116" s="196"/>
    </row>
    <row r="117" spans="2:12" s="4" customFormat="1" ht="12">
      <c r="B117" s="267" t="s">
        <v>71</v>
      </c>
      <c r="C117" s="267"/>
      <c r="D117" s="16" t="s">
        <v>72</v>
      </c>
      <c r="E117" s="16" t="s">
        <v>73</v>
      </c>
      <c r="F117" s="267" t="s">
        <v>74</v>
      </c>
      <c r="G117" s="267"/>
      <c r="H117" s="258" t="s">
        <v>126</v>
      </c>
      <c r="I117" s="195"/>
      <c r="J117" s="257" t="s">
        <v>127</v>
      </c>
      <c r="K117" s="256"/>
      <c r="L117" s="42" t="s">
        <v>39</v>
      </c>
    </row>
    <row r="118" spans="2:12" s="4" customFormat="1" ht="12">
      <c r="B118" s="197" t="s">
        <v>202</v>
      </c>
      <c r="C118" s="197"/>
      <c r="D118" s="74"/>
      <c r="E118" s="74"/>
      <c r="F118" s="239">
        <v>75000</v>
      </c>
      <c r="G118" s="239"/>
      <c r="H118" s="205"/>
      <c r="I118" s="204"/>
      <c r="J118" s="203"/>
      <c r="K118" s="204"/>
      <c r="L118" s="70">
        <v>0</v>
      </c>
    </row>
    <row r="119" spans="2:12" s="4" customFormat="1" ht="12" customHeight="1">
      <c r="B119" s="197" t="s">
        <v>318</v>
      </c>
      <c r="C119" s="197"/>
      <c r="D119" s="74"/>
      <c r="E119" s="74"/>
      <c r="F119" s="239">
        <v>60000</v>
      </c>
      <c r="G119" s="239"/>
      <c r="H119" s="205"/>
      <c r="I119" s="204"/>
      <c r="J119" s="203"/>
      <c r="K119" s="204"/>
      <c r="L119" s="70">
        <v>0</v>
      </c>
    </row>
    <row r="120" spans="2:12" s="4" customFormat="1" ht="12">
      <c r="B120" s="197" t="s">
        <v>323</v>
      </c>
      <c r="C120" s="197"/>
      <c r="D120" s="74"/>
      <c r="E120" s="74"/>
      <c r="F120" s="239">
        <v>70000</v>
      </c>
      <c r="G120" s="239"/>
      <c r="H120" s="205"/>
      <c r="I120" s="204"/>
      <c r="J120" s="203"/>
      <c r="K120" s="204"/>
      <c r="L120" s="70">
        <v>0</v>
      </c>
    </row>
    <row r="121" spans="2:12" s="4" customFormat="1" ht="12">
      <c r="B121" s="197" t="s">
        <v>203</v>
      </c>
      <c r="C121" s="197"/>
      <c r="D121" s="74"/>
      <c r="E121" s="74"/>
      <c r="F121" s="239">
        <v>35000</v>
      </c>
      <c r="G121" s="239"/>
      <c r="H121" s="205"/>
      <c r="I121" s="204"/>
      <c r="J121" s="203"/>
      <c r="K121" s="204"/>
      <c r="L121" s="70">
        <v>0</v>
      </c>
    </row>
    <row r="122" spans="2:12" s="4" customFormat="1" ht="12">
      <c r="B122" s="197" t="s">
        <v>203</v>
      </c>
      <c r="C122" s="197"/>
      <c r="D122" s="74"/>
      <c r="E122" s="74"/>
      <c r="F122" s="239">
        <v>35000</v>
      </c>
      <c r="G122" s="239"/>
      <c r="H122" s="205"/>
      <c r="I122" s="204"/>
      <c r="J122" s="203"/>
      <c r="K122" s="204"/>
      <c r="L122" s="70">
        <v>0</v>
      </c>
    </row>
    <row r="123" spans="2:12" s="4" customFormat="1" ht="12">
      <c r="B123" s="197" t="s">
        <v>204</v>
      </c>
      <c r="C123" s="197"/>
      <c r="D123" s="74"/>
      <c r="E123" s="74" t="s">
        <v>207</v>
      </c>
      <c r="F123" s="239">
        <v>18000</v>
      </c>
      <c r="G123" s="239"/>
      <c r="H123" s="205"/>
      <c r="I123" s="204"/>
      <c r="J123" s="203"/>
      <c r="K123" s="204"/>
      <c r="L123" s="70">
        <v>0</v>
      </c>
    </row>
    <row r="124" spans="2:12" s="4" customFormat="1" ht="12">
      <c r="B124" s="197" t="s">
        <v>205</v>
      </c>
      <c r="C124" s="197"/>
      <c r="D124" s="74"/>
      <c r="E124" s="74"/>
      <c r="F124" s="239">
        <v>25000</v>
      </c>
      <c r="G124" s="239"/>
      <c r="H124" s="205"/>
      <c r="I124" s="204"/>
      <c r="J124" s="203"/>
      <c r="K124" s="204"/>
      <c r="L124" s="70">
        <v>0</v>
      </c>
    </row>
    <row r="125" spans="1:12" s="4" customFormat="1" ht="12.75">
      <c r="A125" s="1"/>
      <c r="B125" s="197" t="s">
        <v>206</v>
      </c>
      <c r="C125" s="197"/>
      <c r="D125" s="74"/>
      <c r="E125" s="74"/>
      <c r="F125" s="239">
        <v>6000</v>
      </c>
      <c r="G125" s="239"/>
      <c r="H125" s="33"/>
      <c r="I125" s="9"/>
      <c r="J125" s="9"/>
      <c r="K125" s="17" t="s">
        <v>169</v>
      </c>
      <c r="L125" s="29">
        <f>SUM(L118:L124)</f>
        <v>0</v>
      </c>
    </row>
    <row r="126" spans="1:12" s="4" customFormat="1" ht="12.75">
      <c r="A126" s="1"/>
      <c r="B126" s="1"/>
      <c r="C126" s="1"/>
      <c r="D126" s="1"/>
      <c r="E126" s="17" t="s">
        <v>167</v>
      </c>
      <c r="F126" s="261">
        <f>SUM(F118:G125)</f>
        <v>324000</v>
      </c>
      <c r="G126" s="261"/>
      <c r="J126" s="41"/>
      <c r="K126" s="41"/>
      <c r="L126" s="41"/>
    </row>
    <row r="127" spans="1:12" s="4" customFormat="1" ht="12.75">
      <c r="A127" s="1"/>
      <c r="B127" s="1"/>
      <c r="C127" s="1"/>
      <c r="D127" s="1"/>
      <c r="E127" s="17"/>
      <c r="F127" s="43"/>
      <c r="G127" s="43"/>
      <c r="J127" s="41"/>
      <c r="K127" s="41"/>
      <c r="L127" s="41"/>
    </row>
    <row r="128" spans="1:12" s="4" customFormat="1" ht="12.75">
      <c r="A128" s="1"/>
      <c r="B128" s="1"/>
      <c r="C128" s="1"/>
      <c r="D128" s="1"/>
      <c r="E128" s="1"/>
      <c r="F128" s="1"/>
      <c r="G128" s="1"/>
      <c r="J128" s="41"/>
      <c r="K128" s="41"/>
      <c r="L128" s="41"/>
    </row>
    <row r="129" spans="1:12" s="4" customFormat="1" ht="12.75">
      <c r="A129" s="1"/>
      <c r="B129" s="196" t="s">
        <v>89</v>
      </c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</row>
    <row r="130" spans="1:12" s="4" customFormat="1" ht="12.75">
      <c r="A130" s="1"/>
      <c r="B130" s="264" t="s">
        <v>90</v>
      </c>
      <c r="C130" s="264"/>
      <c r="D130" s="264"/>
      <c r="E130" s="265" t="s">
        <v>91</v>
      </c>
      <c r="F130" s="266"/>
      <c r="G130" s="266"/>
      <c r="H130" s="264" t="s">
        <v>92</v>
      </c>
      <c r="I130" s="264"/>
      <c r="J130" s="264" t="s">
        <v>93</v>
      </c>
      <c r="K130" s="264"/>
      <c r="L130" s="22" t="s">
        <v>94</v>
      </c>
    </row>
    <row r="131" spans="1:12" s="4" customFormat="1" ht="12.75">
      <c r="A131" s="1"/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70"/>
    </row>
    <row r="132" spans="1:12" s="4" customFormat="1" ht="12.75">
      <c r="A132" s="1"/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70"/>
    </row>
    <row r="133" spans="1:12" s="4" customFormat="1" ht="12.75">
      <c r="A133" s="1"/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70"/>
    </row>
    <row r="134" spans="1:12" s="4" customFormat="1" ht="12.75">
      <c r="A134" s="1"/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70"/>
    </row>
    <row r="135" spans="1:12" s="4" customFormat="1" ht="12.75">
      <c r="A135" s="1"/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70"/>
    </row>
    <row r="136" spans="1:12" s="4" customFormat="1" ht="12.75">
      <c r="A136" s="1"/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70"/>
    </row>
    <row r="137" spans="1:12" s="4" customFormat="1" ht="12.75">
      <c r="A137" s="1"/>
      <c r="B137" s="238"/>
      <c r="C137" s="238"/>
      <c r="D137" s="238"/>
      <c r="E137" s="238"/>
      <c r="F137" s="238"/>
      <c r="G137" s="238"/>
      <c r="H137" s="238"/>
      <c r="I137" s="238"/>
      <c r="J137" s="238"/>
      <c r="K137" s="238"/>
      <c r="L137" s="70"/>
    </row>
    <row r="138" spans="1:12" s="4" customFormat="1" ht="12.75">
      <c r="A138" s="1"/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70"/>
    </row>
    <row r="139" spans="1:12" s="4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s="4" customFormat="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s="4" customFormat="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7" ht="12.75" customHeight="1"/>
  </sheetData>
  <sheetProtection selectLockedCells="1"/>
  <mergeCells count="269">
    <mergeCell ref="F111:G111"/>
    <mergeCell ref="B109:C109"/>
    <mergeCell ref="B110:C110"/>
    <mergeCell ref="B111:C111"/>
    <mergeCell ref="B88:C88"/>
    <mergeCell ref="B89:C89"/>
    <mergeCell ref="F95:G95"/>
    <mergeCell ref="B102:C102"/>
    <mergeCell ref="F88:G88"/>
    <mergeCell ref="B103:C103"/>
    <mergeCell ref="F103:G103"/>
    <mergeCell ref="B93:C93"/>
    <mergeCell ref="F93:G93"/>
    <mergeCell ref="F110:G110"/>
    <mergeCell ref="B95:C95"/>
    <mergeCell ref="J120:K120"/>
    <mergeCell ref="H121:I121"/>
    <mergeCell ref="J121:K121"/>
    <mergeCell ref="H116:L116"/>
    <mergeCell ref="J117:K117"/>
    <mergeCell ref="J119:K119"/>
    <mergeCell ref="H119:I119"/>
    <mergeCell ref="F121:G121"/>
    <mergeCell ref="J118:K118"/>
    <mergeCell ref="H117:I117"/>
    <mergeCell ref="H118:I118"/>
    <mergeCell ref="B114:L114"/>
    <mergeCell ref="B113:L113"/>
    <mergeCell ref="F84:G84"/>
    <mergeCell ref="F105:G105"/>
    <mergeCell ref="F106:G106"/>
    <mergeCell ref="F99:G99"/>
    <mergeCell ref="F96:G96"/>
    <mergeCell ref="F92:G92"/>
    <mergeCell ref="F94:G94"/>
    <mergeCell ref="B86:G86"/>
    <mergeCell ref="B107:C107"/>
    <mergeCell ref="B108:C108"/>
    <mergeCell ref="B104:C104"/>
    <mergeCell ref="B105:C105"/>
    <mergeCell ref="B90:C90"/>
    <mergeCell ref="F89:G89"/>
    <mergeCell ref="F90:G90"/>
    <mergeCell ref="F87:G87"/>
    <mergeCell ref="F112:G112"/>
    <mergeCell ref="B98:C98"/>
    <mergeCell ref="B94:C94"/>
    <mergeCell ref="B100:C100"/>
    <mergeCell ref="B101:C101"/>
    <mergeCell ref="B106:C106"/>
    <mergeCell ref="F61:G61"/>
    <mergeCell ref="F62:G62"/>
    <mergeCell ref="B66:C66"/>
    <mergeCell ref="F66:G66"/>
    <mergeCell ref="B61:C61"/>
    <mergeCell ref="B63:G63"/>
    <mergeCell ref="B64:C64"/>
    <mergeCell ref="F64:G64"/>
    <mergeCell ref="F69:G69"/>
    <mergeCell ref="B69:C69"/>
    <mergeCell ref="B68:G68"/>
    <mergeCell ref="B87:C87"/>
    <mergeCell ref="B72:L72"/>
    <mergeCell ref="F70:G70"/>
    <mergeCell ref="I77:J77"/>
    <mergeCell ref="B82:C82"/>
    <mergeCell ref="B83:C83"/>
    <mergeCell ref="F107:G107"/>
    <mergeCell ref="F108:G108"/>
    <mergeCell ref="B99:C99"/>
    <mergeCell ref="F101:G101"/>
    <mergeCell ref="F104:G104"/>
    <mergeCell ref="B92:C92"/>
    <mergeCell ref="B81:G81"/>
    <mergeCell ref="F82:G82"/>
    <mergeCell ref="F83:G83"/>
    <mergeCell ref="B71:L71"/>
    <mergeCell ref="F98:G98"/>
    <mergeCell ref="F91:G91"/>
    <mergeCell ref="I76:J76"/>
    <mergeCell ref="E76:F76"/>
    <mergeCell ref="G76:H76"/>
    <mergeCell ref="B76:D76"/>
    <mergeCell ref="B97:C97"/>
    <mergeCell ref="F97:G97"/>
    <mergeCell ref="E130:G130"/>
    <mergeCell ref="H130:I130"/>
    <mergeCell ref="B125:C125"/>
    <mergeCell ref="F126:G126"/>
    <mergeCell ref="B121:C121"/>
    <mergeCell ref="B116:G116"/>
    <mergeCell ref="B117:C117"/>
    <mergeCell ref="F117:G117"/>
    <mergeCell ref="B118:C118"/>
    <mergeCell ref="F118:G118"/>
    <mergeCell ref="F119:G119"/>
    <mergeCell ref="F120:G120"/>
    <mergeCell ref="B119:C119"/>
    <mergeCell ref="B120:C120"/>
    <mergeCell ref="H120:I120"/>
    <mergeCell ref="E134:G134"/>
    <mergeCell ref="E137:G137"/>
    <mergeCell ref="H137:I137"/>
    <mergeCell ref="B132:D132"/>
    <mergeCell ref="E132:G132"/>
    <mergeCell ref="H132:I132"/>
    <mergeCell ref="J132:K132"/>
    <mergeCell ref="B122:C122"/>
    <mergeCell ref="F122:G122"/>
    <mergeCell ref="B123:C123"/>
    <mergeCell ref="B129:L129"/>
    <mergeCell ref="B130:D130"/>
    <mergeCell ref="B131:D131"/>
    <mergeCell ref="H123:I123"/>
    <mergeCell ref="J123:K123"/>
    <mergeCell ref="H124:I124"/>
    <mergeCell ref="J124:K124"/>
    <mergeCell ref="B124:C124"/>
    <mergeCell ref="F124:G124"/>
    <mergeCell ref="H122:I122"/>
    <mergeCell ref="J122:K122"/>
    <mergeCell ref="J130:K130"/>
    <mergeCell ref="F123:G123"/>
    <mergeCell ref="E131:G131"/>
    <mergeCell ref="F60:G60"/>
    <mergeCell ref="B59:C59"/>
    <mergeCell ref="B60:C60"/>
    <mergeCell ref="J138:K138"/>
    <mergeCell ref="B136:D136"/>
    <mergeCell ref="E136:G136"/>
    <mergeCell ref="H136:I136"/>
    <mergeCell ref="J136:K136"/>
    <mergeCell ref="B137:D137"/>
    <mergeCell ref="B133:D133"/>
    <mergeCell ref="E133:G133"/>
    <mergeCell ref="H133:I133"/>
    <mergeCell ref="J133:K133"/>
    <mergeCell ref="H134:I134"/>
    <mergeCell ref="J134:K134"/>
    <mergeCell ref="J137:K137"/>
    <mergeCell ref="J135:K135"/>
    <mergeCell ref="B138:D138"/>
    <mergeCell ref="E138:G138"/>
    <mergeCell ref="H138:I138"/>
    <mergeCell ref="B135:D135"/>
    <mergeCell ref="E135:G135"/>
    <mergeCell ref="H135:I135"/>
    <mergeCell ref="B134:D134"/>
    <mergeCell ref="J131:K131"/>
    <mergeCell ref="F125:G125"/>
    <mergeCell ref="B1:L1"/>
    <mergeCell ref="B2:L2"/>
    <mergeCell ref="C5:D5"/>
    <mergeCell ref="C4:E4"/>
    <mergeCell ref="F32:H32"/>
    <mergeCell ref="F11:H11"/>
    <mergeCell ref="F38:H38"/>
    <mergeCell ref="K4:K5"/>
    <mergeCell ref="F13:H13"/>
    <mergeCell ref="C6:D6"/>
    <mergeCell ref="C22:D22"/>
    <mergeCell ref="F14:H14"/>
    <mergeCell ref="F21:H21"/>
    <mergeCell ref="C20:E20"/>
    <mergeCell ref="I20:I21"/>
    <mergeCell ref="J20:J21"/>
    <mergeCell ref="I36:I37"/>
    <mergeCell ref="K36:K37"/>
    <mergeCell ref="F30:H30"/>
    <mergeCell ref="H131:I131"/>
    <mergeCell ref="F109:G109"/>
    <mergeCell ref="F100:G100"/>
    <mergeCell ref="C3:D3"/>
    <mergeCell ref="F5:H5"/>
    <mergeCell ref="C10:D10"/>
    <mergeCell ref="F9:H9"/>
    <mergeCell ref="F10:H10"/>
    <mergeCell ref="F6:L6"/>
    <mergeCell ref="F7:H7"/>
    <mergeCell ref="C9:D9"/>
    <mergeCell ref="F3:K3"/>
    <mergeCell ref="F8:H8"/>
    <mergeCell ref="C8:D8"/>
    <mergeCell ref="C7:D7"/>
    <mergeCell ref="F12:L12"/>
    <mergeCell ref="I4:I5"/>
    <mergeCell ref="J4:J5"/>
    <mergeCell ref="C11:D11"/>
    <mergeCell ref="C12:D12"/>
    <mergeCell ref="C14:D14"/>
    <mergeCell ref="C15:D15"/>
    <mergeCell ref="C16:D16"/>
    <mergeCell ref="C17:D17"/>
    <mergeCell ref="C13:D13"/>
    <mergeCell ref="F22:H22"/>
    <mergeCell ref="F23:H23"/>
    <mergeCell ref="C26:D26"/>
    <mergeCell ref="C32:D32"/>
    <mergeCell ref="F31:H31"/>
    <mergeCell ref="F28:H28"/>
    <mergeCell ref="F15:H15"/>
    <mergeCell ref="F16:H16"/>
    <mergeCell ref="F19:G19"/>
    <mergeCell ref="C18:D18"/>
    <mergeCell ref="C19:D19"/>
    <mergeCell ref="C27:D27"/>
    <mergeCell ref="F17:H17"/>
    <mergeCell ref="F43:H43"/>
    <mergeCell ref="F34:G34"/>
    <mergeCell ref="F29:H29"/>
    <mergeCell ref="F45:G45"/>
    <mergeCell ref="J36:J37"/>
    <mergeCell ref="K20:K21"/>
    <mergeCell ref="C23:D23"/>
    <mergeCell ref="F39:H39"/>
    <mergeCell ref="F24:H24"/>
    <mergeCell ref="F27:H27"/>
    <mergeCell ref="C36:D36"/>
    <mergeCell ref="F36:G36"/>
    <mergeCell ref="F26:H26"/>
    <mergeCell ref="F25:H25"/>
    <mergeCell ref="C29:D29"/>
    <mergeCell ref="C28:D28"/>
    <mergeCell ref="C24:D24"/>
    <mergeCell ref="C21:D21"/>
    <mergeCell ref="C33:D33"/>
    <mergeCell ref="C34:D34"/>
    <mergeCell ref="C35:E35"/>
    <mergeCell ref="C25:D25"/>
    <mergeCell ref="C47:D47"/>
    <mergeCell ref="F47:H47"/>
    <mergeCell ref="C48:D48"/>
    <mergeCell ref="F48:H48"/>
    <mergeCell ref="C49:D49"/>
    <mergeCell ref="C30:D30"/>
    <mergeCell ref="F41:H41"/>
    <mergeCell ref="F33:H33"/>
    <mergeCell ref="F40:H40"/>
    <mergeCell ref="F37:H37"/>
    <mergeCell ref="F42:H42"/>
    <mergeCell ref="C31:D31"/>
    <mergeCell ref="F44:H44"/>
    <mergeCell ref="C45:D45"/>
    <mergeCell ref="C46:D46"/>
    <mergeCell ref="F46:H46"/>
    <mergeCell ref="C52:D52"/>
    <mergeCell ref="B56:L56"/>
    <mergeCell ref="B57:L57"/>
    <mergeCell ref="B75:D75"/>
    <mergeCell ref="E75:F75"/>
    <mergeCell ref="G75:H75"/>
    <mergeCell ref="B74:L74"/>
    <mergeCell ref="B96:C96"/>
    <mergeCell ref="J53:K53"/>
    <mergeCell ref="B65:G65"/>
    <mergeCell ref="B91:C91"/>
    <mergeCell ref="H63:L63"/>
    <mergeCell ref="I75:J75"/>
    <mergeCell ref="H58:L58"/>
    <mergeCell ref="H59:I59"/>
    <mergeCell ref="J59:K59"/>
    <mergeCell ref="H60:I60"/>
    <mergeCell ref="J60:K60"/>
    <mergeCell ref="H64:I64"/>
    <mergeCell ref="H65:I65"/>
    <mergeCell ref="H66:I66"/>
    <mergeCell ref="F67:G67"/>
    <mergeCell ref="B58:G58"/>
    <mergeCell ref="F59:G59"/>
  </mergeCells>
  <dataValidations count="1">
    <dataValidation type="list" allowBlank="1" showInputMessage="1" showErrorMessage="1" prompt="Click dropdown box to Select Yes or No" error="Must click on drop down to either select Yes or No" sqref="D60:D61">
      <formula1>$W$3:$W$4</formula1>
    </dataValidation>
  </dataValidations>
  <printOptions/>
  <pageMargins left="0.3" right="0.29" top="0.37" bottom="0.5" header="0.3" footer="0.3"/>
  <pageSetup horizontalDpi="300" verticalDpi="300" orientation="portrait" r:id="rId3"/>
  <headerFooter>
    <oddFooter>&amp;L&amp;9AgCarolina Financial-Financial Statements&amp;C&amp;9Page &amp;P of &amp;N&amp;R&amp;9Version 1.3 , Revised 2/09/12</oddFooter>
  </headerFooter>
  <rowBreaks count="2" manualBreakCount="2">
    <brk id="55" min="1" max="11" man="1"/>
    <brk id="70" min="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00B0F0"/>
  </sheetPr>
  <dimension ref="A1:K61"/>
  <sheetViews>
    <sheetView zoomScale="125" zoomScaleNormal="125" zoomScalePageLayoutView="0" workbookViewId="0" topLeftCell="A1">
      <selection activeCell="A65" sqref="A65:IV93"/>
    </sheetView>
  </sheetViews>
  <sheetFormatPr defaultColWidth="9.140625" defaultRowHeight="15"/>
  <cols>
    <col min="1" max="1" width="9.140625" style="46" customWidth="1"/>
    <col min="2" max="3" width="9.7109375" style="0" customWidth="1"/>
    <col min="4" max="4" width="13.57421875" style="0" customWidth="1"/>
    <col min="5" max="5" width="13.140625" style="0" customWidth="1"/>
    <col min="6" max="6" width="17.140625" style="0" customWidth="1"/>
    <col min="7" max="8" width="14.140625" style="0" customWidth="1"/>
    <col min="9" max="9" width="9.7109375" style="0" customWidth="1"/>
    <col min="10" max="10" width="21.00390625" style="0" customWidth="1"/>
    <col min="11" max="11" width="11.421875" style="0" customWidth="1"/>
  </cols>
  <sheetData>
    <row r="1" spans="1:11" ht="15.75" customHeight="1">
      <c r="A1" s="178"/>
      <c r="B1" s="288" t="s">
        <v>228</v>
      </c>
      <c r="C1" s="288"/>
      <c r="D1" s="288"/>
      <c r="E1" s="288"/>
      <c r="F1" s="288"/>
      <c r="G1" s="175"/>
      <c r="H1" s="75"/>
      <c r="I1" s="75"/>
      <c r="J1" s="75"/>
      <c r="K1" s="75"/>
    </row>
    <row r="2" spans="1:11" s="4" customFormat="1" ht="15" customHeight="1">
      <c r="A2" s="178"/>
      <c r="B2" s="289" t="s">
        <v>300</v>
      </c>
      <c r="C2" s="289"/>
      <c r="D2" s="289"/>
      <c r="E2" s="289"/>
      <c r="F2" s="290"/>
      <c r="G2" s="176"/>
      <c r="H2" s="76"/>
      <c r="I2" s="76"/>
      <c r="J2" s="76"/>
      <c r="K2" s="76"/>
    </row>
    <row r="3" spans="1:11" s="4" customFormat="1" ht="15" customHeight="1">
      <c r="A3" s="178"/>
      <c r="B3" s="178"/>
      <c r="C3" s="179" t="s">
        <v>96</v>
      </c>
      <c r="D3" s="180">
        <v>42370</v>
      </c>
      <c r="E3" s="179" t="s">
        <v>97</v>
      </c>
      <c r="F3" s="180">
        <v>42735</v>
      </c>
      <c r="G3" s="176"/>
      <c r="H3" s="76"/>
      <c r="I3" s="76"/>
      <c r="J3" s="76"/>
      <c r="K3" s="76"/>
    </row>
    <row r="4" spans="1:11" s="4" customFormat="1" ht="15" customHeight="1">
      <c r="A4" s="178"/>
      <c r="B4" s="283" t="s">
        <v>229</v>
      </c>
      <c r="C4" s="284"/>
      <c r="D4" s="284"/>
      <c r="E4" s="284"/>
      <c r="F4" s="284"/>
      <c r="G4" s="176"/>
      <c r="H4" s="76"/>
      <c r="I4" s="76"/>
      <c r="J4" s="76"/>
      <c r="K4" s="76"/>
    </row>
    <row r="5" spans="1:11" s="4" customFormat="1" ht="15" customHeight="1">
      <c r="A5" s="178"/>
      <c r="B5" s="275" t="s">
        <v>99</v>
      </c>
      <c r="C5" s="275"/>
      <c r="D5" s="275"/>
      <c r="E5" s="275"/>
      <c r="F5" s="181">
        <v>200000</v>
      </c>
      <c r="G5" s="176"/>
      <c r="H5" s="76"/>
      <c r="I5" s="76"/>
      <c r="J5" s="76"/>
      <c r="K5" s="76"/>
    </row>
    <row r="6" spans="1:11" s="4" customFormat="1" ht="15" customHeight="1">
      <c r="A6" s="178"/>
      <c r="B6" s="182" t="s">
        <v>178</v>
      </c>
      <c r="C6" s="178"/>
      <c r="D6" s="178"/>
      <c r="E6" s="178"/>
      <c r="F6" s="178"/>
      <c r="G6" s="176"/>
      <c r="H6" s="76"/>
      <c r="I6" s="76"/>
      <c r="J6" s="76"/>
      <c r="K6" s="76"/>
    </row>
    <row r="7" spans="1:11" s="4" customFormat="1" ht="40.5" customHeight="1">
      <c r="A7" s="178"/>
      <c r="B7" s="183" t="s">
        <v>100</v>
      </c>
      <c r="C7" s="183" t="s">
        <v>101</v>
      </c>
      <c r="D7" s="183" t="s">
        <v>129</v>
      </c>
      <c r="E7" s="183" t="s">
        <v>102</v>
      </c>
      <c r="F7" s="184" t="s">
        <v>84</v>
      </c>
      <c r="G7" s="176"/>
      <c r="H7" s="76"/>
      <c r="I7" s="76"/>
      <c r="J7" s="76"/>
      <c r="K7" s="76"/>
    </row>
    <row r="8" spans="1:11" s="4" customFormat="1" ht="15" customHeight="1">
      <c r="A8" s="178"/>
      <c r="B8" s="185" t="s">
        <v>216</v>
      </c>
      <c r="C8" s="186">
        <v>300</v>
      </c>
      <c r="D8" s="186">
        <v>2400</v>
      </c>
      <c r="E8" s="187">
        <v>1.9</v>
      </c>
      <c r="F8" s="188">
        <f>+D8*C8*E8</f>
        <v>1368000</v>
      </c>
      <c r="G8" s="176"/>
      <c r="H8" s="76"/>
      <c r="I8" s="76"/>
      <c r="J8" s="76"/>
      <c r="K8" s="76"/>
    </row>
    <row r="9" spans="1:11" s="4" customFormat="1" ht="15" customHeight="1">
      <c r="A9" s="178"/>
      <c r="B9" s="185" t="s">
        <v>212</v>
      </c>
      <c r="C9" s="186">
        <v>400</v>
      </c>
      <c r="D9" s="186">
        <v>375</v>
      </c>
      <c r="E9" s="187">
        <v>6</v>
      </c>
      <c r="F9" s="188">
        <v>903500</v>
      </c>
      <c r="G9" s="177"/>
      <c r="H9" s="76"/>
      <c r="I9" s="76"/>
      <c r="J9" s="76"/>
      <c r="K9" s="76"/>
    </row>
    <row r="10" spans="1:11" s="4" customFormat="1" ht="15" customHeight="1">
      <c r="A10" s="178"/>
      <c r="B10" s="185" t="s">
        <v>213</v>
      </c>
      <c r="C10" s="186">
        <v>1000</v>
      </c>
      <c r="D10" s="186">
        <v>128</v>
      </c>
      <c r="E10" s="187">
        <v>4.1</v>
      </c>
      <c r="F10" s="188">
        <f>+E10*D10*C10</f>
        <v>524800</v>
      </c>
      <c r="G10" s="176"/>
      <c r="H10" s="76"/>
      <c r="I10" s="76"/>
      <c r="J10" s="76"/>
      <c r="K10" s="76"/>
    </row>
    <row r="11" spans="1:11" s="4" customFormat="1" ht="15" customHeight="1">
      <c r="A11" s="178"/>
      <c r="B11" s="185" t="s">
        <v>214</v>
      </c>
      <c r="C11" s="186">
        <v>2000</v>
      </c>
      <c r="D11" s="186">
        <v>35</v>
      </c>
      <c r="E11" s="187">
        <v>9.75</v>
      </c>
      <c r="F11" s="188">
        <f>+E11*D11*C11</f>
        <v>682500</v>
      </c>
      <c r="G11" s="176"/>
      <c r="H11" s="76"/>
      <c r="I11" s="76"/>
      <c r="J11" s="76"/>
      <c r="K11" s="76"/>
    </row>
    <row r="12" spans="1:11" s="4" customFormat="1" ht="15" customHeight="1">
      <c r="A12" s="178"/>
      <c r="B12" s="185"/>
      <c r="C12" s="186"/>
      <c r="D12" s="186"/>
      <c r="E12" s="187">
        <v>0</v>
      </c>
      <c r="F12" s="188">
        <f>+E12*D12*C12</f>
        <v>0</v>
      </c>
      <c r="G12" s="176"/>
      <c r="H12" s="76"/>
      <c r="I12" s="76"/>
      <c r="J12" s="76"/>
      <c r="K12" s="76"/>
    </row>
    <row r="13" spans="1:11" s="4" customFormat="1" ht="15" customHeight="1">
      <c r="A13" s="178"/>
      <c r="B13" s="185"/>
      <c r="C13" s="186"/>
      <c r="D13" s="186"/>
      <c r="E13" s="187">
        <v>0</v>
      </c>
      <c r="F13" s="188">
        <f>+E13*D13*C13</f>
        <v>0</v>
      </c>
      <c r="G13" s="176"/>
      <c r="H13" s="76"/>
      <c r="I13" s="76"/>
      <c r="J13" s="76"/>
      <c r="K13" s="76"/>
    </row>
    <row r="14" spans="1:11" s="4" customFormat="1" ht="15" customHeight="1">
      <c r="A14" s="178"/>
      <c r="B14" s="286" t="s">
        <v>103</v>
      </c>
      <c r="C14" s="286"/>
      <c r="D14" s="286"/>
      <c r="E14" s="286"/>
      <c r="F14" s="189">
        <f>SUM(F8:F13)</f>
        <v>3478800</v>
      </c>
      <c r="G14" s="176"/>
      <c r="H14" s="76"/>
      <c r="I14" s="76"/>
      <c r="J14" s="76"/>
      <c r="K14" s="76"/>
    </row>
    <row r="15" spans="1:11" s="4" customFormat="1" ht="15" customHeight="1">
      <c r="A15" s="178"/>
      <c r="B15" s="275" t="s">
        <v>104</v>
      </c>
      <c r="C15" s="275"/>
      <c r="D15" s="275"/>
      <c r="E15" s="275"/>
      <c r="F15" s="181">
        <v>0</v>
      </c>
      <c r="G15" s="176"/>
      <c r="H15" s="76"/>
      <c r="I15" s="76"/>
      <c r="J15" s="76"/>
      <c r="K15" s="76"/>
    </row>
    <row r="16" spans="1:11" s="4" customFormat="1" ht="15" customHeight="1">
      <c r="A16" s="178"/>
      <c r="B16" s="275" t="s">
        <v>151</v>
      </c>
      <c r="C16" s="275"/>
      <c r="D16" s="275"/>
      <c r="E16" s="275"/>
      <c r="F16" s="181">
        <v>0</v>
      </c>
      <c r="G16" s="176"/>
      <c r="H16" s="76"/>
      <c r="I16" s="76"/>
      <c r="J16" s="76"/>
      <c r="K16" s="76"/>
    </row>
    <row r="17" spans="1:11" s="4" customFormat="1" ht="15" customHeight="1">
      <c r="A17" s="178"/>
      <c r="B17" s="275" t="s">
        <v>105</v>
      </c>
      <c r="C17" s="275"/>
      <c r="D17" s="275"/>
      <c r="E17" s="275"/>
      <c r="F17" s="181">
        <v>0</v>
      </c>
      <c r="G17" s="176"/>
      <c r="H17" s="76"/>
      <c r="I17" s="76"/>
      <c r="J17" s="76"/>
      <c r="K17" s="76"/>
    </row>
    <row r="18" spans="1:11" s="4" customFormat="1" ht="15" customHeight="1">
      <c r="A18" s="178"/>
      <c r="B18" s="275" t="s">
        <v>225</v>
      </c>
      <c r="C18" s="275"/>
      <c r="D18" s="275"/>
      <c r="E18" s="275"/>
      <c r="F18" s="181">
        <v>2807221</v>
      </c>
      <c r="G18" s="176"/>
      <c r="H18" s="76"/>
      <c r="I18" s="76"/>
      <c r="J18" s="76"/>
      <c r="K18" s="76"/>
    </row>
    <row r="19" spans="1:11" s="4" customFormat="1" ht="15" customHeight="1">
      <c r="A19" s="178"/>
      <c r="B19" s="275" t="s">
        <v>106</v>
      </c>
      <c r="C19" s="275"/>
      <c r="D19" s="275"/>
      <c r="E19" s="275"/>
      <c r="F19" s="181">
        <v>0</v>
      </c>
      <c r="G19" s="176"/>
      <c r="H19" s="76"/>
      <c r="I19" s="76"/>
      <c r="J19" s="76"/>
      <c r="K19" s="76"/>
    </row>
    <row r="20" spans="1:11" s="4" customFormat="1" ht="15" customHeight="1">
      <c r="A20" s="178"/>
      <c r="B20" s="275" t="s">
        <v>152</v>
      </c>
      <c r="C20" s="275"/>
      <c r="D20" s="275"/>
      <c r="E20" s="275"/>
      <c r="F20" s="181">
        <v>0</v>
      </c>
      <c r="G20" s="176"/>
      <c r="H20" s="76"/>
      <c r="I20" s="76"/>
      <c r="J20" s="76"/>
      <c r="K20" s="76"/>
    </row>
    <row r="21" spans="1:11" s="4" customFormat="1" ht="15" customHeight="1">
      <c r="A21" s="178"/>
      <c r="B21" s="287"/>
      <c r="C21" s="287"/>
      <c r="D21" s="287"/>
      <c r="E21" s="287"/>
      <c r="F21" s="181">
        <v>0</v>
      </c>
      <c r="G21" s="176"/>
      <c r="H21" s="76"/>
      <c r="I21" s="76"/>
      <c r="J21" s="76"/>
      <c r="K21" s="76"/>
    </row>
    <row r="22" spans="1:11" s="4" customFormat="1" ht="15" customHeight="1">
      <c r="A22" s="178"/>
      <c r="B22" s="275" t="s">
        <v>326</v>
      </c>
      <c r="C22" s="275"/>
      <c r="D22" s="275"/>
      <c r="E22" s="275"/>
      <c r="F22" s="188">
        <f>+'Financial Statement Schedules'!F15</f>
        <v>0</v>
      </c>
      <c r="G22" s="176"/>
      <c r="H22" s="76"/>
      <c r="I22" s="76"/>
      <c r="J22" s="76"/>
      <c r="K22" s="76"/>
    </row>
    <row r="23" spans="1:11" s="4" customFormat="1" ht="15" customHeight="1">
      <c r="A23" s="178"/>
      <c r="B23" s="275" t="s">
        <v>107</v>
      </c>
      <c r="C23" s="275"/>
      <c r="D23" s="275"/>
      <c r="E23" s="275"/>
      <c r="F23" s="181">
        <v>0</v>
      </c>
      <c r="G23" s="176"/>
      <c r="H23" s="76"/>
      <c r="I23" s="76"/>
      <c r="J23" s="76"/>
      <c r="K23" s="76"/>
    </row>
    <row r="24" spans="1:11" s="4" customFormat="1" ht="15" customHeight="1">
      <c r="A24" s="178"/>
      <c r="B24" s="274" t="s">
        <v>116</v>
      </c>
      <c r="C24" s="274"/>
      <c r="D24" s="274"/>
      <c r="E24" s="274"/>
      <c r="F24" s="188">
        <f>+F5+F14+SUM(F15:F23)</f>
        <v>6486021</v>
      </c>
      <c r="G24" s="176"/>
      <c r="H24" s="76"/>
      <c r="I24" s="76"/>
      <c r="J24" s="76"/>
      <c r="K24" s="76"/>
    </row>
    <row r="25" spans="1:11" s="4" customFormat="1" ht="15" customHeight="1">
      <c r="A25" s="178"/>
      <c r="B25" s="283" t="s">
        <v>230</v>
      </c>
      <c r="C25" s="284"/>
      <c r="D25" s="284"/>
      <c r="E25" s="284"/>
      <c r="F25" s="284"/>
      <c r="G25" s="176"/>
      <c r="H25" s="76"/>
      <c r="I25" s="76"/>
      <c r="J25" s="76"/>
      <c r="K25" s="76"/>
    </row>
    <row r="26" spans="1:11" s="4" customFormat="1" ht="15" customHeight="1">
      <c r="A26" s="178"/>
      <c r="B26" s="276" t="s">
        <v>71</v>
      </c>
      <c r="C26" s="276"/>
      <c r="D26" s="276"/>
      <c r="E26" s="276"/>
      <c r="F26" s="184" t="s">
        <v>84</v>
      </c>
      <c r="G26" s="176"/>
      <c r="H26" s="76"/>
      <c r="I26" s="76"/>
      <c r="J26" s="76"/>
      <c r="K26" s="76"/>
    </row>
    <row r="27" spans="1:11" s="4" customFormat="1" ht="15" customHeight="1">
      <c r="A27" s="178"/>
      <c r="B27" s="277" t="s">
        <v>109</v>
      </c>
      <c r="C27" s="278"/>
      <c r="D27" s="278"/>
      <c r="E27" s="279"/>
      <c r="F27" s="181">
        <v>0</v>
      </c>
      <c r="G27" s="176"/>
      <c r="H27" s="76"/>
      <c r="I27" s="76"/>
      <c r="J27" s="76"/>
      <c r="K27" s="76"/>
    </row>
    <row r="28" spans="1:11" s="4" customFormat="1" ht="15" customHeight="1">
      <c r="A28" s="178"/>
      <c r="B28" s="282" t="s">
        <v>311</v>
      </c>
      <c r="C28" s="282"/>
      <c r="D28" s="282"/>
      <c r="E28" s="282"/>
      <c r="F28" s="181">
        <v>1001700</v>
      </c>
      <c r="G28" s="176"/>
      <c r="H28" s="76"/>
      <c r="I28" s="76"/>
      <c r="J28" s="76"/>
      <c r="K28" s="76"/>
    </row>
    <row r="29" spans="1:11" s="4" customFormat="1" ht="15" customHeight="1">
      <c r="A29" s="178"/>
      <c r="B29" s="282" t="s">
        <v>312</v>
      </c>
      <c r="C29" s="282"/>
      <c r="D29" s="282"/>
      <c r="E29" s="282"/>
      <c r="F29" s="181">
        <v>759200</v>
      </c>
      <c r="G29" s="176"/>
      <c r="H29" s="76"/>
      <c r="I29" s="76"/>
      <c r="J29" s="76"/>
      <c r="K29" s="76"/>
    </row>
    <row r="30" spans="1:11" s="4" customFormat="1" ht="15" customHeight="1">
      <c r="A30" s="178"/>
      <c r="B30" s="282" t="s">
        <v>223</v>
      </c>
      <c r="C30" s="282"/>
      <c r="D30" s="282"/>
      <c r="E30" s="282"/>
      <c r="F30" s="181">
        <v>339000</v>
      </c>
      <c r="G30" s="176"/>
      <c r="H30" s="76"/>
      <c r="I30" s="76"/>
      <c r="J30" s="76"/>
      <c r="K30" s="76"/>
    </row>
    <row r="31" spans="1:11" s="4" customFormat="1" ht="15" customHeight="1">
      <c r="A31" s="178"/>
      <c r="B31" s="282" t="s">
        <v>224</v>
      </c>
      <c r="C31" s="282"/>
      <c r="D31" s="282"/>
      <c r="E31" s="282"/>
      <c r="F31" s="181">
        <v>428000</v>
      </c>
      <c r="G31" s="176"/>
      <c r="H31" s="76"/>
      <c r="I31" s="76"/>
      <c r="J31" s="76"/>
      <c r="K31" s="76"/>
    </row>
    <row r="32" spans="1:11" s="4" customFormat="1" ht="15" customHeight="1">
      <c r="A32" s="178"/>
      <c r="B32" s="282" t="s">
        <v>301</v>
      </c>
      <c r="C32" s="282"/>
      <c r="D32" s="282"/>
      <c r="E32" s="282"/>
      <c r="F32" s="181">
        <v>90000</v>
      </c>
      <c r="G32" s="176"/>
      <c r="H32" s="76"/>
      <c r="I32" s="76"/>
      <c r="J32" s="76"/>
      <c r="K32" s="76"/>
    </row>
    <row r="33" spans="1:11" s="4" customFormat="1" ht="15" customHeight="1">
      <c r="A33" s="178"/>
      <c r="B33" s="282" t="s">
        <v>302</v>
      </c>
      <c r="C33" s="282"/>
      <c r="D33" s="282"/>
      <c r="E33" s="282"/>
      <c r="F33" s="181">
        <v>321500</v>
      </c>
      <c r="G33" s="176"/>
      <c r="H33" s="76"/>
      <c r="I33" s="76"/>
      <c r="J33" s="76"/>
      <c r="K33" s="76"/>
    </row>
    <row r="34" spans="1:11" s="4" customFormat="1" ht="15" customHeight="1">
      <c r="A34" s="178"/>
      <c r="B34" s="282" t="s">
        <v>303</v>
      </c>
      <c r="C34" s="282"/>
      <c r="D34" s="282"/>
      <c r="E34" s="282"/>
      <c r="F34" s="181">
        <v>36000</v>
      </c>
      <c r="G34" s="176"/>
      <c r="H34" s="76"/>
      <c r="I34" s="76"/>
      <c r="J34" s="76"/>
      <c r="K34" s="76"/>
    </row>
    <row r="35" spans="1:11" s="4" customFormat="1" ht="15" customHeight="1">
      <c r="A35" s="178"/>
      <c r="B35" s="282" t="s">
        <v>304</v>
      </c>
      <c r="C35" s="282"/>
      <c r="D35" s="282"/>
      <c r="E35" s="282"/>
      <c r="F35" s="181">
        <f>+'Member BS'!U41</f>
        <v>36171.525</v>
      </c>
      <c r="G35" s="176"/>
      <c r="H35" s="76"/>
      <c r="I35" s="76"/>
      <c r="J35" s="76"/>
      <c r="K35" s="76"/>
    </row>
    <row r="36" spans="1:11" s="4" customFormat="1" ht="15" customHeight="1">
      <c r="A36" s="178"/>
      <c r="B36" s="282"/>
      <c r="C36" s="282"/>
      <c r="D36" s="282"/>
      <c r="E36" s="282"/>
      <c r="F36" s="181">
        <v>0</v>
      </c>
      <c r="G36" s="176"/>
      <c r="H36" s="76"/>
      <c r="I36" s="76"/>
      <c r="J36" s="76"/>
      <c r="K36" s="76"/>
    </row>
    <row r="37" spans="1:11" s="4" customFormat="1" ht="15" customHeight="1">
      <c r="A37" s="178"/>
      <c r="B37" s="282" t="s">
        <v>183</v>
      </c>
      <c r="C37" s="282"/>
      <c r="D37" s="282"/>
      <c r="E37" s="282"/>
      <c r="F37" s="181">
        <v>88006</v>
      </c>
      <c r="G37" s="176"/>
      <c r="H37" s="76"/>
      <c r="I37" s="76"/>
      <c r="J37" s="76"/>
      <c r="K37" s="76"/>
    </row>
    <row r="38" spans="1:11" s="4" customFormat="1" ht="15" customHeight="1">
      <c r="A38" s="178"/>
      <c r="B38" s="274" t="s">
        <v>110</v>
      </c>
      <c r="C38" s="274"/>
      <c r="D38" s="274"/>
      <c r="E38" s="274"/>
      <c r="F38" s="190">
        <f>SUM(F27:F37)</f>
        <v>3099577.525</v>
      </c>
      <c r="G38" s="177"/>
      <c r="H38" s="76"/>
      <c r="I38" s="76"/>
      <c r="J38" s="76"/>
      <c r="K38" s="76"/>
    </row>
    <row r="39" spans="1:11" s="4" customFormat="1" ht="15" customHeight="1">
      <c r="A39" s="178"/>
      <c r="B39" s="275" t="s">
        <v>111</v>
      </c>
      <c r="C39" s="275"/>
      <c r="D39" s="275"/>
      <c r="E39" s="275"/>
      <c r="F39" s="181">
        <v>0</v>
      </c>
      <c r="G39" s="176"/>
      <c r="H39" s="76"/>
      <c r="I39" s="76"/>
      <c r="J39" s="76"/>
      <c r="K39" s="76"/>
    </row>
    <row r="40" spans="1:11" s="4" customFormat="1" ht="15" customHeight="1">
      <c r="A40" s="178"/>
      <c r="B40" s="275" t="s">
        <v>327</v>
      </c>
      <c r="C40" s="275"/>
      <c r="D40" s="275"/>
      <c r="E40" s="275"/>
      <c r="F40" s="190">
        <f>+'Financial Statement Schedules'!F27</f>
        <v>0</v>
      </c>
      <c r="G40" s="176"/>
      <c r="H40" s="76"/>
      <c r="I40" s="76"/>
      <c r="J40" s="76"/>
      <c r="K40" s="76"/>
    </row>
    <row r="41" spans="1:11" s="4" customFormat="1" ht="15" customHeight="1">
      <c r="A41" s="178"/>
      <c r="B41" s="275" t="s">
        <v>112</v>
      </c>
      <c r="C41" s="275"/>
      <c r="D41" s="275"/>
      <c r="E41" s="275"/>
      <c r="F41" s="181">
        <v>0</v>
      </c>
      <c r="G41" s="176"/>
      <c r="H41" s="76"/>
      <c r="I41" s="76"/>
      <c r="J41" s="76"/>
      <c r="K41" s="76"/>
    </row>
    <row r="42" spans="1:11" s="4" customFormat="1" ht="15" customHeight="1">
      <c r="A42" s="178"/>
      <c r="B42" s="282" t="s">
        <v>130</v>
      </c>
      <c r="C42" s="282"/>
      <c r="D42" s="282"/>
      <c r="E42" s="282"/>
      <c r="F42" s="181">
        <v>0</v>
      </c>
      <c r="G42" s="176"/>
      <c r="H42" s="76"/>
      <c r="I42" s="76"/>
      <c r="J42" s="76"/>
      <c r="K42" s="76"/>
    </row>
    <row r="43" spans="1:11" s="4" customFormat="1" ht="15" customHeight="1">
      <c r="A43" s="178"/>
      <c r="B43" s="282" t="s">
        <v>225</v>
      </c>
      <c r="C43" s="282"/>
      <c r="D43" s="282"/>
      <c r="E43" s="282"/>
      <c r="F43" s="181">
        <v>2807221</v>
      </c>
      <c r="G43" s="176"/>
      <c r="H43" s="76"/>
      <c r="I43" s="76"/>
      <c r="J43" s="76"/>
      <c r="K43" s="76"/>
    </row>
    <row r="44" spans="1:11" s="4" customFormat="1" ht="15" customHeight="1">
      <c r="A44" s="178"/>
      <c r="B44" s="282" t="s">
        <v>226</v>
      </c>
      <c r="C44" s="282"/>
      <c r="D44" s="282"/>
      <c r="E44" s="282"/>
      <c r="F44" s="181">
        <v>406400</v>
      </c>
      <c r="G44" s="176"/>
      <c r="H44" s="76"/>
      <c r="I44" s="76"/>
      <c r="J44" s="76"/>
      <c r="K44" s="76"/>
    </row>
    <row r="45" spans="1:11" s="4" customFormat="1" ht="15" customHeight="1">
      <c r="A45" s="178"/>
      <c r="B45" s="282" t="s">
        <v>227</v>
      </c>
      <c r="C45" s="282"/>
      <c r="D45" s="282"/>
      <c r="E45" s="282"/>
      <c r="F45" s="181">
        <v>67456</v>
      </c>
      <c r="G45" s="176"/>
      <c r="H45" s="76"/>
      <c r="I45" s="76"/>
      <c r="J45" s="76"/>
      <c r="K45" s="76"/>
    </row>
    <row r="46" spans="1:11" s="4" customFormat="1" ht="15" customHeight="1">
      <c r="A46" s="178"/>
      <c r="B46" s="275" t="s">
        <v>113</v>
      </c>
      <c r="C46" s="275"/>
      <c r="D46" s="275"/>
      <c r="E46" s="275"/>
      <c r="F46" s="181">
        <v>0</v>
      </c>
      <c r="G46" s="176"/>
      <c r="H46" s="76"/>
      <c r="I46" s="76"/>
      <c r="J46" s="76"/>
      <c r="K46" s="76"/>
    </row>
    <row r="47" spans="1:11" s="4" customFormat="1" ht="15" customHeight="1">
      <c r="A47" s="178"/>
      <c r="B47" s="282"/>
      <c r="C47" s="282"/>
      <c r="D47" s="282"/>
      <c r="E47" s="282"/>
      <c r="F47" s="181">
        <v>0</v>
      </c>
      <c r="G47" s="176"/>
      <c r="H47" s="76"/>
      <c r="I47" s="76"/>
      <c r="J47" s="76"/>
      <c r="K47" s="76"/>
    </row>
    <row r="48" spans="1:11" s="4" customFormat="1" ht="15" customHeight="1">
      <c r="A48" s="178"/>
      <c r="B48" s="275" t="s">
        <v>114</v>
      </c>
      <c r="C48" s="275"/>
      <c r="D48" s="275"/>
      <c r="E48" s="275"/>
      <c r="F48" s="181">
        <v>100000</v>
      </c>
      <c r="G48" s="176"/>
      <c r="H48" s="76"/>
      <c r="I48" s="76"/>
      <c r="J48" s="76"/>
      <c r="K48" s="76"/>
    </row>
    <row r="49" spans="1:11" s="4" customFormat="1" ht="15" customHeight="1">
      <c r="A49" s="178"/>
      <c r="B49" s="275" t="s">
        <v>148</v>
      </c>
      <c r="C49" s="275"/>
      <c r="D49" s="275"/>
      <c r="E49" s="275"/>
      <c r="F49" s="181">
        <v>0</v>
      </c>
      <c r="G49" s="176"/>
      <c r="H49" s="76"/>
      <c r="I49" s="76"/>
      <c r="J49" s="76"/>
      <c r="K49" s="76"/>
    </row>
    <row r="50" spans="1:11" s="4" customFormat="1" ht="15" customHeight="1">
      <c r="A50" s="178"/>
      <c r="B50" s="275" t="s">
        <v>115</v>
      </c>
      <c r="C50" s="275"/>
      <c r="D50" s="275"/>
      <c r="E50" s="275"/>
      <c r="F50" s="181">
        <v>0</v>
      </c>
      <c r="G50" s="176"/>
      <c r="H50" s="76"/>
      <c r="I50" s="76"/>
      <c r="J50" s="76"/>
      <c r="K50" s="76"/>
    </row>
    <row r="51" spans="1:11" s="4" customFormat="1" ht="15" customHeight="1">
      <c r="A51" s="178"/>
      <c r="B51" s="274" t="s">
        <v>117</v>
      </c>
      <c r="C51" s="274"/>
      <c r="D51" s="274"/>
      <c r="E51" s="274"/>
      <c r="F51" s="188">
        <f>+F38+SUM(F39:F50)</f>
        <v>6480654.525</v>
      </c>
      <c r="G51" s="176"/>
      <c r="H51" s="76"/>
      <c r="I51" s="76"/>
      <c r="J51" s="76"/>
      <c r="K51" s="76"/>
    </row>
    <row r="52" spans="1:11" s="4" customFormat="1" ht="15" customHeight="1">
      <c r="A52" s="178"/>
      <c r="B52" s="280" t="s">
        <v>118</v>
      </c>
      <c r="C52" s="281"/>
      <c r="D52" s="281"/>
      <c r="E52" s="281"/>
      <c r="F52" s="281"/>
      <c r="G52" s="176"/>
      <c r="H52" s="76"/>
      <c r="I52" s="76"/>
      <c r="J52" s="76"/>
      <c r="K52" s="76"/>
    </row>
    <row r="53" spans="1:11" s="4" customFormat="1" ht="15" customHeight="1">
      <c r="A53" s="178"/>
      <c r="B53" s="274" t="s">
        <v>108</v>
      </c>
      <c r="C53" s="274"/>
      <c r="D53" s="274"/>
      <c r="E53" s="274"/>
      <c r="F53" s="190">
        <f>+F24</f>
        <v>6486021</v>
      </c>
      <c r="G53" s="176"/>
      <c r="H53" s="76"/>
      <c r="I53" s="76"/>
      <c r="J53" s="76"/>
      <c r="K53" s="76"/>
    </row>
    <row r="54" spans="1:11" s="4" customFormat="1" ht="15" customHeight="1">
      <c r="A54" s="178"/>
      <c r="B54" s="274" t="s">
        <v>119</v>
      </c>
      <c r="C54" s="274"/>
      <c r="D54" s="274"/>
      <c r="E54" s="274"/>
      <c r="F54" s="190">
        <f>+F51</f>
        <v>6480654.525</v>
      </c>
      <c r="G54" s="176"/>
      <c r="H54" s="76"/>
      <c r="I54" s="76"/>
      <c r="J54" s="76"/>
      <c r="K54" s="76"/>
    </row>
    <row r="55" spans="1:11" s="4" customFormat="1" ht="15.75" customHeight="1">
      <c r="A55" s="178"/>
      <c r="B55" s="285" t="s">
        <v>120</v>
      </c>
      <c r="C55" s="285"/>
      <c r="D55" s="285"/>
      <c r="E55" s="285"/>
      <c r="F55" s="191">
        <f>+F53-F54</f>
        <v>5366.4749999996275</v>
      </c>
      <c r="G55" s="176"/>
      <c r="H55" s="90"/>
      <c r="I55" s="76"/>
      <c r="J55" s="91">
        <f>+H55-Income!C49</f>
        <v>0</v>
      </c>
      <c r="K55" s="76"/>
    </row>
    <row r="56" spans="1:11" s="4" customFormat="1" ht="15.75" customHeight="1">
      <c r="A56" s="92"/>
      <c r="B56" s="93"/>
      <c r="C56" s="93"/>
      <c r="D56" s="93"/>
      <c r="E56" s="93"/>
      <c r="F56" s="93"/>
      <c r="G56" s="76"/>
      <c r="H56" s="76"/>
      <c r="I56" s="76"/>
      <c r="J56" s="76"/>
      <c r="K56" s="76"/>
    </row>
    <row r="57" spans="2:11" s="4" customFormat="1" ht="15.75" customHeight="1">
      <c r="B57" s="78"/>
      <c r="C57" s="23"/>
      <c r="D57" s="23"/>
      <c r="E57" s="23"/>
      <c r="F57" s="23"/>
      <c r="G57" s="76"/>
      <c r="H57" s="76"/>
      <c r="I57" s="76"/>
      <c r="J57" s="76"/>
      <c r="K57" s="76"/>
    </row>
    <row r="58" spans="2:11" s="4" customFormat="1" ht="15" customHeight="1">
      <c r="B58" s="23"/>
      <c r="C58" s="79"/>
      <c r="D58" s="79"/>
      <c r="E58" s="79"/>
      <c r="F58" s="79"/>
      <c r="G58" s="76"/>
      <c r="H58" s="76"/>
      <c r="I58" s="76"/>
      <c r="J58" s="76"/>
      <c r="K58" s="76"/>
    </row>
    <row r="59" spans="2:11" s="4" customFormat="1" ht="15" customHeight="1">
      <c r="B59" s="23"/>
      <c r="C59" s="24"/>
      <c r="D59" s="24"/>
      <c r="E59" s="24"/>
      <c r="F59" s="24"/>
      <c r="G59" s="76"/>
      <c r="H59" s="76"/>
      <c r="I59" s="76"/>
      <c r="J59" s="76"/>
      <c r="K59" s="76"/>
    </row>
    <row r="60" spans="2:11" s="4" customFormat="1" ht="15.75" customHeight="1">
      <c r="B60" s="78"/>
      <c r="C60" s="23"/>
      <c r="D60" s="23"/>
      <c r="E60" s="23"/>
      <c r="F60" s="23"/>
      <c r="G60" s="76"/>
      <c r="H60" s="76"/>
      <c r="I60" s="76"/>
      <c r="J60" s="76"/>
      <c r="K60" s="76"/>
    </row>
    <row r="61" spans="2:11" s="4" customFormat="1" ht="12">
      <c r="B61" s="23"/>
      <c r="C61" s="79"/>
      <c r="D61" s="79"/>
      <c r="E61" s="79"/>
      <c r="F61" s="79"/>
      <c r="G61" s="77"/>
      <c r="H61" s="77"/>
      <c r="I61" s="77"/>
      <c r="J61" s="77"/>
      <c r="K61" s="77"/>
    </row>
    <row r="62" s="4" customFormat="1" ht="12"/>
    <row r="63" s="4" customFormat="1" ht="12"/>
    <row r="64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</sheetData>
  <sheetProtection selectLockedCells="1"/>
  <mergeCells count="46">
    <mergeCell ref="B1:F1"/>
    <mergeCell ref="B43:E43"/>
    <mergeCell ref="B17:E17"/>
    <mergeCell ref="B2:F2"/>
    <mergeCell ref="B38:E38"/>
    <mergeCell ref="B29:E29"/>
    <mergeCell ref="B30:E30"/>
    <mergeCell ref="B31:E31"/>
    <mergeCell ref="B32:E32"/>
    <mergeCell ref="B33:E33"/>
    <mergeCell ref="B34:E34"/>
    <mergeCell ref="B35:E35"/>
    <mergeCell ref="B24:E24"/>
    <mergeCell ref="B39:E39"/>
    <mergeCell ref="B40:E40"/>
    <mergeCell ref="B41:E41"/>
    <mergeCell ref="B54:E54"/>
    <mergeCell ref="B55:E55"/>
    <mergeCell ref="B47:E47"/>
    <mergeCell ref="B4:F4"/>
    <mergeCell ref="B5:E5"/>
    <mergeCell ref="B14:E14"/>
    <mergeCell ref="B15:E15"/>
    <mergeCell ref="B16:E16"/>
    <mergeCell ref="B49:E49"/>
    <mergeCell ref="B18:E18"/>
    <mergeCell ref="B19:E19"/>
    <mergeCell ref="B20:E20"/>
    <mergeCell ref="B21:E21"/>
    <mergeCell ref="B22:E22"/>
    <mergeCell ref="B48:E48"/>
    <mergeCell ref="B53:E53"/>
    <mergeCell ref="B23:E23"/>
    <mergeCell ref="B26:E26"/>
    <mergeCell ref="B27:E27"/>
    <mergeCell ref="B51:E51"/>
    <mergeCell ref="B52:F52"/>
    <mergeCell ref="B42:E42"/>
    <mergeCell ref="B44:E44"/>
    <mergeCell ref="B45:E45"/>
    <mergeCell ref="B46:E46"/>
    <mergeCell ref="B25:F25"/>
    <mergeCell ref="B36:E36"/>
    <mergeCell ref="B37:E37"/>
    <mergeCell ref="B28:E28"/>
    <mergeCell ref="B50:E50"/>
  </mergeCells>
  <printOptions/>
  <pageMargins left="0.15" right="0.15" top="0.15" bottom="0.15" header="0.16" footer="0.16"/>
  <pageSetup horizontalDpi="300" verticalDpi="300" orientation="portrait" scale="87" r:id="rId1"/>
  <headerFooter>
    <oddFooter>&amp;L&amp;9AgCarolina Financial - Cash Flow&amp;R&amp;9Version 1.3 , Revised 2/9/12</oddFooter>
  </headerFooter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zoomScalePageLayoutView="0" workbookViewId="0" topLeftCell="A1">
      <selection activeCell="M12" sqref="M12"/>
    </sheetView>
  </sheetViews>
  <sheetFormatPr defaultColWidth="9.140625" defaultRowHeight="15"/>
  <sheetData>
    <row r="1" spans="2:11" s="4" customFormat="1" ht="14.25" customHeight="1">
      <c r="B1" s="193" t="s">
        <v>63</v>
      </c>
      <c r="C1" s="193"/>
      <c r="D1" s="193"/>
      <c r="E1" s="193"/>
      <c r="F1" s="193"/>
      <c r="G1" s="193"/>
      <c r="H1" s="193"/>
      <c r="I1" s="193"/>
      <c r="J1" s="193"/>
      <c r="K1" s="193"/>
    </row>
    <row r="2" spans="2:11" s="4" customFormat="1" ht="12.75">
      <c r="B2" s="194" t="s">
        <v>62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2:11" s="4" customFormat="1" ht="12.75"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2:11" s="4" customFormat="1" ht="12.75">
      <c r="B4" s="172"/>
      <c r="C4" s="301" t="s">
        <v>95</v>
      </c>
      <c r="D4" s="302"/>
      <c r="E4" s="302"/>
      <c r="F4" s="303"/>
      <c r="H4" s="298" t="s">
        <v>98</v>
      </c>
      <c r="I4" s="299"/>
      <c r="J4" s="299"/>
      <c r="K4" s="300"/>
    </row>
    <row r="5" spans="3:11" s="4" customFormat="1" ht="12.75">
      <c r="C5" s="294" t="s">
        <v>145</v>
      </c>
      <c r="D5" s="295"/>
      <c r="E5" s="295"/>
      <c r="F5" s="296"/>
      <c r="H5" s="294" t="s">
        <v>149</v>
      </c>
      <c r="I5" s="295"/>
      <c r="J5" s="295"/>
      <c r="K5" s="296"/>
    </row>
    <row r="6" spans="3:11" s="4" customFormat="1" ht="12" customHeight="1">
      <c r="C6" s="257" t="s">
        <v>146</v>
      </c>
      <c r="D6" s="297"/>
      <c r="E6" s="256"/>
      <c r="F6" s="173" t="s">
        <v>84</v>
      </c>
      <c r="H6" s="257" t="s">
        <v>146</v>
      </c>
      <c r="I6" s="297"/>
      <c r="J6" s="256"/>
      <c r="K6" s="173" t="s">
        <v>84</v>
      </c>
    </row>
    <row r="7" spans="3:11" s="4" customFormat="1" ht="12">
      <c r="C7" s="291"/>
      <c r="D7" s="292"/>
      <c r="E7" s="293"/>
      <c r="F7" s="19">
        <v>0</v>
      </c>
      <c r="H7" s="291"/>
      <c r="I7" s="292"/>
      <c r="J7" s="293"/>
      <c r="K7" s="19">
        <v>0</v>
      </c>
    </row>
    <row r="8" spans="3:11" s="4" customFormat="1" ht="12">
      <c r="C8" s="291"/>
      <c r="D8" s="292"/>
      <c r="E8" s="293"/>
      <c r="F8" s="19">
        <v>0</v>
      </c>
      <c r="H8" s="291"/>
      <c r="I8" s="292"/>
      <c r="J8" s="293"/>
      <c r="K8" s="19">
        <v>0</v>
      </c>
    </row>
    <row r="9" spans="3:11" s="4" customFormat="1" ht="12">
      <c r="C9" s="291"/>
      <c r="D9" s="292"/>
      <c r="E9" s="293"/>
      <c r="F9" s="19">
        <v>0</v>
      </c>
      <c r="H9" s="291"/>
      <c r="I9" s="292"/>
      <c r="J9" s="293"/>
      <c r="K9" s="19">
        <v>0</v>
      </c>
    </row>
    <row r="10" spans="3:11" s="4" customFormat="1" ht="12">
      <c r="C10" s="291"/>
      <c r="D10" s="292"/>
      <c r="E10" s="293"/>
      <c r="F10" s="19">
        <v>0</v>
      </c>
      <c r="H10" s="291"/>
      <c r="I10" s="292"/>
      <c r="J10" s="293"/>
      <c r="K10" s="19">
        <v>0</v>
      </c>
    </row>
    <row r="11" spans="3:11" s="4" customFormat="1" ht="12">
      <c r="C11" s="291"/>
      <c r="D11" s="292"/>
      <c r="E11" s="293"/>
      <c r="F11" s="19">
        <v>0</v>
      </c>
      <c r="H11" s="291"/>
      <c r="I11" s="292"/>
      <c r="J11" s="293"/>
      <c r="K11" s="19">
        <v>0</v>
      </c>
    </row>
    <row r="12" spans="3:11" s="4" customFormat="1" ht="12">
      <c r="C12" s="291"/>
      <c r="D12" s="292"/>
      <c r="E12" s="293"/>
      <c r="F12" s="19">
        <v>0</v>
      </c>
      <c r="H12" s="291"/>
      <c r="I12" s="292"/>
      <c r="J12" s="293"/>
      <c r="K12" s="19">
        <v>0</v>
      </c>
    </row>
    <row r="13" spans="3:11" s="4" customFormat="1" ht="12">
      <c r="C13" s="291"/>
      <c r="D13" s="292"/>
      <c r="E13" s="293"/>
      <c r="F13" s="19">
        <v>0</v>
      </c>
      <c r="H13" s="291"/>
      <c r="I13" s="292"/>
      <c r="J13" s="293"/>
      <c r="K13" s="19">
        <v>0</v>
      </c>
    </row>
    <row r="14" spans="3:11" s="4" customFormat="1" ht="12">
      <c r="C14" s="291"/>
      <c r="D14" s="292"/>
      <c r="E14" s="293"/>
      <c r="F14" s="19">
        <v>0</v>
      </c>
      <c r="H14" s="291"/>
      <c r="I14" s="292"/>
      <c r="J14" s="293"/>
      <c r="K14" s="19">
        <v>0</v>
      </c>
    </row>
    <row r="15" spans="5:11" s="4" customFormat="1" ht="12.75">
      <c r="E15" s="17" t="s">
        <v>179</v>
      </c>
      <c r="F15" s="29">
        <f>SUM(F7:F14)</f>
        <v>0</v>
      </c>
      <c r="J15" s="17" t="s">
        <v>180</v>
      </c>
      <c r="K15" s="29">
        <f>SUM(K7:K14)</f>
        <v>0</v>
      </c>
    </row>
    <row r="16" s="4" customFormat="1" ht="12"/>
    <row r="17" spans="3:11" s="4" customFormat="1" ht="12.75">
      <c r="C17" s="294" t="s">
        <v>147</v>
      </c>
      <c r="D17" s="295"/>
      <c r="E17" s="295"/>
      <c r="F17" s="296"/>
      <c r="H17" s="294" t="s">
        <v>150</v>
      </c>
      <c r="I17" s="295"/>
      <c r="J17" s="295"/>
      <c r="K17" s="296"/>
    </row>
    <row r="18" spans="3:11" s="4" customFormat="1" ht="12" customHeight="1">
      <c r="C18" s="257" t="s">
        <v>146</v>
      </c>
      <c r="D18" s="297"/>
      <c r="E18" s="256"/>
      <c r="F18" s="173" t="s">
        <v>84</v>
      </c>
      <c r="H18" s="257" t="s">
        <v>146</v>
      </c>
      <c r="I18" s="297"/>
      <c r="J18" s="256"/>
      <c r="K18" s="173" t="s">
        <v>84</v>
      </c>
    </row>
    <row r="19" spans="3:11" s="4" customFormat="1" ht="12">
      <c r="C19" s="291"/>
      <c r="D19" s="292"/>
      <c r="E19" s="293"/>
      <c r="F19" s="19">
        <v>0</v>
      </c>
      <c r="H19" s="291"/>
      <c r="I19" s="292"/>
      <c r="J19" s="293"/>
      <c r="K19" s="19">
        <v>0</v>
      </c>
    </row>
    <row r="20" spans="3:11" s="4" customFormat="1" ht="12">
      <c r="C20" s="291"/>
      <c r="D20" s="292"/>
      <c r="E20" s="293"/>
      <c r="F20" s="19">
        <v>0</v>
      </c>
      <c r="H20" s="291"/>
      <c r="I20" s="292"/>
      <c r="J20" s="293"/>
      <c r="K20" s="19">
        <v>0</v>
      </c>
    </row>
    <row r="21" spans="3:11" s="4" customFormat="1" ht="12">
      <c r="C21" s="291"/>
      <c r="D21" s="292"/>
      <c r="E21" s="293"/>
      <c r="F21" s="19">
        <v>0</v>
      </c>
      <c r="H21" s="291"/>
      <c r="I21" s="292"/>
      <c r="J21" s="293"/>
      <c r="K21" s="19">
        <v>0</v>
      </c>
    </row>
    <row r="22" spans="3:11" s="4" customFormat="1" ht="12">
      <c r="C22" s="291"/>
      <c r="D22" s="292"/>
      <c r="E22" s="293"/>
      <c r="F22" s="19">
        <v>0</v>
      </c>
      <c r="H22" s="291"/>
      <c r="I22" s="292"/>
      <c r="J22" s="293"/>
      <c r="K22" s="19">
        <v>0</v>
      </c>
    </row>
    <row r="23" spans="3:11" s="4" customFormat="1" ht="12">
      <c r="C23" s="304"/>
      <c r="D23" s="305"/>
      <c r="E23" s="306"/>
      <c r="F23" s="19">
        <v>0</v>
      </c>
      <c r="H23" s="304"/>
      <c r="I23" s="305"/>
      <c r="J23" s="306"/>
      <c r="K23" s="19">
        <v>0</v>
      </c>
    </row>
    <row r="24" spans="3:11" s="4" customFormat="1" ht="12">
      <c r="C24" s="304"/>
      <c r="D24" s="305"/>
      <c r="E24" s="306"/>
      <c r="F24" s="19">
        <v>0</v>
      </c>
      <c r="H24" s="304"/>
      <c r="I24" s="305"/>
      <c r="J24" s="306"/>
      <c r="K24" s="19">
        <v>0</v>
      </c>
    </row>
    <row r="25" spans="3:11" s="4" customFormat="1" ht="12">
      <c r="C25" s="304"/>
      <c r="D25" s="305"/>
      <c r="E25" s="306"/>
      <c r="F25" s="19">
        <v>0</v>
      </c>
      <c r="H25" s="304"/>
      <c r="I25" s="305"/>
      <c r="J25" s="306"/>
      <c r="K25" s="19">
        <v>0</v>
      </c>
    </row>
    <row r="26" spans="3:11" s="4" customFormat="1" ht="12">
      <c r="C26" s="291"/>
      <c r="D26" s="292"/>
      <c r="E26" s="293"/>
      <c r="F26" s="19">
        <v>0</v>
      </c>
      <c r="H26" s="291"/>
      <c r="I26" s="292"/>
      <c r="J26" s="293"/>
      <c r="K26" s="19">
        <v>0</v>
      </c>
    </row>
    <row r="27" spans="5:11" s="4" customFormat="1" ht="12.75">
      <c r="E27" s="17" t="s">
        <v>181</v>
      </c>
      <c r="F27" s="29">
        <f>SUM(F19:F26)</f>
        <v>0</v>
      </c>
      <c r="J27" s="17" t="s">
        <v>182</v>
      </c>
      <c r="K27" s="29">
        <f>SUM(K19:K26)</f>
        <v>0</v>
      </c>
    </row>
    <row r="28" s="4" customFormat="1" ht="12"/>
    <row r="29" s="4" customFormat="1" ht="12"/>
  </sheetData>
  <sheetProtection/>
  <mergeCells count="44">
    <mergeCell ref="H26:J26"/>
    <mergeCell ref="H23:J23"/>
    <mergeCell ref="H24:J24"/>
    <mergeCell ref="H25:J25"/>
    <mergeCell ref="C25:E25"/>
    <mergeCell ref="C26:E26"/>
    <mergeCell ref="H11:J11"/>
    <mergeCell ref="H10:J10"/>
    <mergeCell ref="H9:J9"/>
    <mergeCell ref="C24:E24"/>
    <mergeCell ref="C23:E23"/>
    <mergeCell ref="C11:E11"/>
    <mergeCell ref="C10:E10"/>
    <mergeCell ref="C9:E9"/>
    <mergeCell ref="C8:E8"/>
    <mergeCell ref="C7:E7"/>
    <mergeCell ref="B1:K1"/>
    <mergeCell ref="B2:K2"/>
    <mergeCell ref="H6:J6"/>
    <mergeCell ref="H7:J7"/>
    <mergeCell ref="H8:J8"/>
    <mergeCell ref="H5:K5"/>
    <mergeCell ref="H4:K4"/>
    <mergeCell ref="C5:F5"/>
    <mergeCell ref="C6:E6"/>
    <mergeCell ref="C4:F4"/>
    <mergeCell ref="H12:J12"/>
    <mergeCell ref="H22:J22"/>
    <mergeCell ref="H21:J21"/>
    <mergeCell ref="H20:J20"/>
    <mergeCell ref="H19:J19"/>
    <mergeCell ref="H18:J18"/>
    <mergeCell ref="H14:J14"/>
    <mergeCell ref="H13:J13"/>
    <mergeCell ref="H17:K17"/>
    <mergeCell ref="C12:E12"/>
    <mergeCell ref="C13:E13"/>
    <mergeCell ref="C14:E14"/>
    <mergeCell ref="C17:F17"/>
    <mergeCell ref="C22:E22"/>
    <mergeCell ref="C19:E19"/>
    <mergeCell ref="C20:E20"/>
    <mergeCell ref="C18:E18"/>
    <mergeCell ref="C21:E21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B1">
      <selection activeCell="C1" sqref="C1"/>
    </sheetView>
  </sheetViews>
  <sheetFormatPr defaultColWidth="11.421875" defaultRowHeight="15"/>
  <cols>
    <col min="1" max="1" width="1.7109375" style="84" customWidth="1"/>
    <col min="2" max="2" width="1.7109375" style="83" customWidth="1"/>
    <col min="3" max="3" width="21.421875" style="85" customWidth="1"/>
    <col min="4" max="4" width="19.421875" style="85" customWidth="1"/>
    <col min="5" max="5" width="19.57421875" style="85" bestFit="1" customWidth="1"/>
    <col min="6" max="6" width="20.28125" style="85" customWidth="1"/>
    <col min="7" max="8" width="11.421875" style="85" customWidth="1"/>
    <col min="9" max="9" width="11.00390625" style="85" customWidth="1"/>
    <col min="10" max="10" width="27.7109375" style="85" customWidth="1"/>
    <col min="11" max="11" width="3.28125" style="85" customWidth="1"/>
    <col min="12" max="12" width="0.2890625" style="85" customWidth="1"/>
    <col min="13" max="16384" width="11.421875" style="85" customWidth="1"/>
  </cols>
  <sheetData>
    <row r="1" spans="3:11" s="80" customFormat="1" ht="22.5" thickBot="1">
      <c r="C1" s="98" t="s">
        <v>231</v>
      </c>
      <c r="D1" s="98"/>
      <c r="E1" s="98"/>
      <c r="F1" s="98"/>
      <c r="G1" s="98"/>
      <c r="H1" s="98"/>
      <c r="I1" s="98"/>
      <c r="J1" s="98"/>
      <c r="K1" s="98"/>
    </row>
    <row r="2" spans="2:11" ht="22.5" thickTop="1">
      <c r="B2" s="82"/>
      <c r="C2" s="99"/>
      <c r="D2" s="99"/>
      <c r="E2" s="99"/>
      <c r="F2" s="99"/>
      <c r="G2" s="99"/>
      <c r="H2" s="99"/>
      <c r="I2" s="99"/>
      <c r="J2" s="99"/>
      <c r="K2" s="99"/>
    </row>
    <row r="3" spans="1:11" ht="22.5" thickBot="1">
      <c r="A3" s="81"/>
      <c r="B3" s="82"/>
      <c r="C3" s="100" t="s">
        <v>232</v>
      </c>
      <c r="D3" s="312" t="s">
        <v>300</v>
      </c>
      <c r="E3" s="312"/>
      <c r="F3" s="101"/>
      <c r="G3" s="100"/>
      <c r="H3" s="100"/>
      <c r="I3" s="102" t="s">
        <v>233</v>
      </c>
      <c r="J3" s="103">
        <v>2016</v>
      </c>
      <c r="K3" s="99"/>
    </row>
    <row r="4" spans="1:11" ht="21.75">
      <c r="A4" s="81"/>
      <c r="B4" s="82"/>
      <c r="C4" s="104"/>
      <c r="D4" s="105"/>
      <c r="E4" s="105"/>
      <c r="F4" s="106" t="s">
        <v>234</v>
      </c>
      <c r="G4" s="105"/>
      <c r="H4" s="105"/>
      <c r="I4" s="105"/>
      <c r="J4" s="107"/>
      <c r="K4" s="99"/>
    </row>
    <row r="5" spans="1:11" ht="22.5" thickBot="1">
      <c r="A5" s="81"/>
      <c r="B5" s="82"/>
      <c r="C5" s="108" t="s">
        <v>235</v>
      </c>
      <c r="D5" s="109"/>
      <c r="E5" s="110"/>
      <c r="F5" s="111" t="s">
        <v>236</v>
      </c>
      <c r="G5" s="109"/>
      <c r="H5" s="109"/>
      <c r="I5" s="112" t="s">
        <v>237</v>
      </c>
      <c r="J5" s="113" t="s">
        <v>238</v>
      </c>
      <c r="K5" s="99"/>
    </row>
    <row r="6" spans="1:11" ht="22.5" thickTop="1">
      <c r="A6" s="81"/>
      <c r="B6" s="82"/>
      <c r="C6" s="114" t="s">
        <v>239</v>
      </c>
      <c r="D6" s="115"/>
      <c r="E6" s="116">
        <v>2271500</v>
      </c>
      <c r="F6" s="117" t="s">
        <v>240</v>
      </c>
      <c r="G6" s="115"/>
      <c r="H6" s="115"/>
      <c r="I6" s="118">
        <f>'[1]Beg Net Worth'!E13</f>
        <v>0</v>
      </c>
      <c r="J6" s="119">
        <f>'[1]End Net Worth'!E13</f>
        <v>0</v>
      </c>
      <c r="K6" s="99"/>
    </row>
    <row r="7" spans="1:11" ht="21.75">
      <c r="A7" s="81"/>
      <c r="B7" s="82"/>
      <c r="C7" s="114" t="s">
        <v>241</v>
      </c>
      <c r="D7" s="115"/>
      <c r="E7" s="120">
        <f>+CashFlow!F10+CashFlow!F11</f>
        <v>1207300</v>
      </c>
      <c r="F7" s="117" t="s">
        <v>242</v>
      </c>
      <c r="G7" s="115"/>
      <c r="H7" s="115"/>
      <c r="I7" s="118">
        <f>'[1]Beg Net Worth'!E17</f>
        <v>0</v>
      </c>
      <c r="J7" s="119">
        <f>'[1]End Net Worth'!E17</f>
        <v>0</v>
      </c>
      <c r="K7" s="99"/>
    </row>
    <row r="8" spans="1:11" ht="21.75">
      <c r="A8" s="81"/>
      <c r="B8" s="82"/>
      <c r="C8" s="114" t="s">
        <v>243</v>
      </c>
      <c r="D8" s="115"/>
      <c r="E8" s="120"/>
      <c r="F8" s="117" t="s">
        <v>244</v>
      </c>
      <c r="G8" s="115"/>
      <c r="H8" s="115"/>
      <c r="I8" s="118">
        <f>'[1]Beg Net Worth'!E19</f>
        <v>0</v>
      </c>
      <c r="J8" s="119">
        <f>'[1]End Net Worth'!E19</f>
        <v>0</v>
      </c>
      <c r="K8" s="99"/>
    </row>
    <row r="9" spans="1:11" ht="21.75">
      <c r="A9" s="81"/>
      <c r="B9" s="82"/>
      <c r="C9" s="114" t="s">
        <v>245</v>
      </c>
      <c r="D9" s="115"/>
      <c r="E9" s="121"/>
      <c r="F9" s="122" t="s">
        <v>246</v>
      </c>
      <c r="G9" s="122"/>
      <c r="H9" s="122"/>
      <c r="I9" s="118">
        <v>200000</v>
      </c>
      <c r="J9" s="123">
        <v>200000</v>
      </c>
      <c r="K9" s="99"/>
    </row>
    <row r="10" spans="1:11" ht="21.75">
      <c r="A10" s="81"/>
      <c r="B10" s="82"/>
      <c r="C10" s="114" t="s">
        <v>247</v>
      </c>
      <c r="D10" s="115"/>
      <c r="E10" s="120"/>
      <c r="F10" s="117" t="s">
        <v>248</v>
      </c>
      <c r="G10" s="115"/>
      <c r="H10" s="115"/>
      <c r="I10" s="118">
        <f>'[1]Beg Net Worth'!E23</f>
        <v>0</v>
      </c>
      <c r="J10" s="119">
        <f>'[1]End Net Worth'!E23</f>
        <v>0</v>
      </c>
      <c r="K10" s="99"/>
    </row>
    <row r="11" spans="1:11" ht="21.75">
      <c r="A11" s="81"/>
      <c r="B11" s="82"/>
      <c r="C11" s="114" t="s">
        <v>249</v>
      </c>
      <c r="D11" s="115"/>
      <c r="E11" s="120"/>
      <c r="F11" s="117" t="s">
        <v>250</v>
      </c>
      <c r="G11" s="115"/>
      <c r="H11" s="115"/>
      <c r="I11" s="118">
        <f>'[1]Beg Net Worth'!E24</f>
        <v>0</v>
      </c>
      <c r="J11" s="119">
        <f>'[1]End Net Worth'!E24</f>
        <v>0</v>
      </c>
      <c r="K11" s="99"/>
    </row>
    <row r="12" spans="1:11" ht="21.75">
      <c r="A12" s="81"/>
      <c r="B12" s="82"/>
      <c r="C12" s="114" t="s">
        <v>251</v>
      </c>
      <c r="D12" s="115"/>
      <c r="E12" s="120"/>
      <c r="F12" s="117" t="s">
        <v>252</v>
      </c>
      <c r="G12" s="115"/>
      <c r="H12" s="115"/>
      <c r="I12" s="124">
        <f>SUM(I6:I11)</f>
        <v>200000</v>
      </c>
      <c r="J12" s="119">
        <f>SUM(J6:J11)</f>
        <v>200000</v>
      </c>
      <c r="K12" s="99"/>
    </row>
    <row r="13" spans="1:11" ht="21.75">
      <c r="A13" s="81"/>
      <c r="B13" s="82"/>
      <c r="C13" s="114" t="s">
        <v>253</v>
      </c>
      <c r="D13" s="115"/>
      <c r="E13" s="121"/>
      <c r="F13" s="122" t="s">
        <v>254</v>
      </c>
      <c r="G13" s="122"/>
      <c r="H13" s="122"/>
      <c r="I13" s="308">
        <f>I12-J12</f>
        <v>0</v>
      </c>
      <c r="J13" s="309"/>
      <c r="K13" s="99"/>
    </row>
    <row r="14" spans="1:11" ht="22.5" thickBot="1">
      <c r="A14" s="81"/>
      <c r="B14" s="82"/>
      <c r="C14" s="125" t="s">
        <v>255</v>
      </c>
      <c r="D14" s="126"/>
      <c r="E14" s="127">
        <f>SUM(E6:E13)</f>
        <v>3478800</v>
      </c>
      <c r="F14" s="128" t="s">
        <v>319</v>
      </c>
      <c r="G14" s="126"/>
      <c r="H14" s="126"/>
      <c r="I14" s="313">
        <f>(E14-I13)</f>
        <v>3478800</v>
      </c>
      <c r="J14" s="314"/>
      <c r="K14" s="99"/>
    </row>
    <row r="15" spans="1:11" ht="22.5" thickTop="1">
      <c r="A15" s="81"/>
      <c r="B15" s="82"/>
      <c r="C15" s="114"/>
      <c r="D15" s="115"/>
      <c r="E15" s="115"/>
      <c r="F15" s="122"/>
      <c r="G15" s="122"/>
      <c r="H15" s="122"/>
      <c r="I15" s="122"/>
      <c r="J15" s="129"/>
      <c r="K15" s="122"/>
    </row>
    <row r="16" spans="1:11" ht="21.75">
      <c r="A16" s="81"/>
      <c r="B16" s="82"/>
      <c r="C16" s="114"/>
      <c r="D16" s="115"/>
      <c r="E16" s="115"/>
      <c r="F16" s="130" t="s">
        <v>256</v>
      </c>
      <c r="G16" s="115"/>
      <c r="H16" s="115"/>
      <c r="I16" s="115"/>
      <c r="J16" s="131" t="s">
        <v>257</v>
      </c>
      <c r="K16" s="99"/>
    </row>
    <row r="17" spans="1:11" ht="22.5" thickBot="1">
      <c r="A17" s="81"/>
      <c r="B17" s="82"/>
      <c r="C17" s="108" t="s">
        <v>258</v>
      </c>
      <c r="D17" s="109"/>
      <c r="E17" s="110"/>
      <c r="F17" s="132" t="s">
        <v>259</v>
      </c>
      <c r="G17" s="109"/>
      <c r="H17" s="109"/>
      <c r="I17" s="133" t="s">
        <v>237</v>
      </c>
      <c r="J17" s="113" t="s">
        <v>238</v>
      </c>
      <c r="K17" s="99"/>
    </row>
    <row r="18" spans="1:11" ht="22.5" thickTop="1">
      <c r="A18" s="81"/>
      <c r="B18" s="82"/>
      <c r="C18" s="114" t="s">
        <v>260</v>
      </c>
      <c r="D18" s="115"/>
      <c r="E18" s="116"/>
      <c r="F18" s="117" t="s">
        <v>261</v>
      </c>
      <c r="G18" s="115"/>
      <c r="H18" s="115"/>
      <c r="I18" s="134">
        <f>'[1]Beg Net Worth'!F14</f>
        <v>0</v>
      </c>
      <c r="J18" s="135">
        <f>'[1]End Net Worth'!F14</f>
        <v>0</v>
      </c>
      <c r="K18" s="99"/>
    </row>
    <row r="19" spans="1:11" ht="21.75">
      <c r="A19" s="81"/>
      <c r="B19" s="82"/>
      <c r="C19" s="114" t="s">
        <v>262</v>
      </c>
      <c r="D19" s="115"/>
      <c r="E19" s="120">
        <v>443670</v>
      </c>
      <c r="F19" s="117" t="s">
        <v>263</v>
      </c>
      <c r="G19" s="115"/>
      <c r="H19" s="115"/>
      <c r="I19" s="134">
        <f>'[1]Beg Net Worth'!F15</f>
        <v>0</v>
      </c>
      <c r="J19" s="119">
        <f>'[1]End Net Worth'!F15</f>
        <v>0</v>
      </c>
      <c r="K19" s="99"/>
    </row>
    <row r="20" spans="1:11" ht="21.75">
      <c r="A20" s="81"/>
      <c r="B20" s="82"/>
      <c r="C20" s="114" t="s">
        <v>264</v>
      </c>
      <c r="D20" s="115"/>
      <c r="E20" s="120"/>
      <c r="F20" s="117" t="s">
        <v>265</v>
      </c>
      <c r="G20" s="115"/>
      <c r="H20" s="115"/>
      <c r="I20" s="134">
        <f>'[1]Beg Net Worth'!F16</f>
        <v>0</v>
      </c>
      <c r="J20" s="119">
        <f>'[1]End Net Worth'!F16</f>
        <v>0</v>
      </c>
      <c r="K20" s="99"/>
    </row>
    <row r="21" spans="1:11" ht="21.75">
      <c r="A21" s="81"/>
      <c r="B21" s="82"/>
      <c r="C21" s="114" t="s">
        <v>266</v>
      </c>
      <c r="D21" s="115"/>
      <c r="E21" s="120"/>
      <c r="F21" s="117" t="s">
        <v>267</v>
      </c>
      <c r="G21" s="115"/>
      <c r="H21" s="115"/>
      <c r="I21" s="136">
        <f>'[1]Beg Net Worth'!F18</f>
        <v>0</v>
      </c>
      <c r="J21" s="137">
        <f>'[1]End Net Worth'!F18</f>
        <v>0</v>
      </c>
      <c r="K21" s="99"/>
    </row>
    <row r="22" spans="1:11" ht="21.75">
      <c r="A22" s="81"/>
      <c r="B22" s="82"/>
      <c r="C22" s="114" t="s">
        <v>268</v>
      </c>
      <c r="D22" s="115"/>
      <c r="E22" s="121">
        <v>48000</v>
      </c>
      <c r="F22" s="122" t="s">
        <v>269</v>
      </c>
      <c r="G22" s="122"/>
      <c r="H22" s="122"/>
      <c r="I22" s="138">
        <f>SUM(I18:I21)</f>
        <v>0</v>
      </c>
      <c r="J22" s="139">
        <f>SUM(J18:J21)</f>
        <v>0</v>
      </c>
      <c r="K22" s="99"/>
    </row>
    <row r="23" spans="1:11" ht="21.75">
      <c r="A23" s="81"/>
      <c r="B23" s="82"/>
      <c r="C23" s="114" t="s">
        <v>270</v>
      </c>
      <c r="D23" s="115"/>
      <c r="E23" s="121"/>
      <c r="F23" s="122" t="s">
        <v>271</v>
      </c>
      <c r="G23" s="122"/>
      <c r="H23" s="122"/>
      <c r="I23" s="308">
        <f>I22-J22</f>
        <v>0</v>
      </c>
      <c r="J23" s="309"/>
      <c r="K23" s="99"/>
    </row>
    <row r="24" spans="1:11" ht="21.75">
      <c r="A24" s="81"/>
      <c r="B24" s="82"/>
      <c r="C24" s="114" t="s">
        <v>272</v>
      </c>
      <c r="D24" s="115"/>
      <c r="E24" s="121">
        <v>381822</v>
      </c>
      <c r="F24" s="140" t="s">
        <v>273</v>
      </c>
      <c r="G24" s="115"/>
      <c r="H24" s="115"/>
      <c r="I24" s="141" t="s">
        <v>237</v>
      </c>
      <c r="J24" s="142" t="s">
        <v>238</v>
      </c>
      <c r="K24" s="122"/>
    </row>
    <row r="25" spans="1:11" ht="21.75">
      <c r="A25" s="81"/>
      <c r="B25" s="82"/>
      <c r="C25" s="114" t="s">
        <v>274</v>
      </c>
      <c r="D25" s="115"/>
      <c r="E25" s="121">
        <v>101207</v>
      </c>
      <c r="F25" s="115" t="s">
        <v>275</v>
      </c>
      <c r="G25" s="115"/>
      <c r="H25" s="115"/>
      <c r="I25" s="143">
        <f>'[1]Beg Net Worth'!J12</f>
        <v>0</v>
      </c>
      <c r="J25" s="144">
        <f>'[1]End Net Worth'!J12</f>
        <v>0</v>
      </c>
      <c r="K25" s="122"/>
    </row>
    <row r="26" spans="1:11" ht="21.75">
      <c r="A26" s="81"/>
      <c r="B26" s="82"/>
      <c r="C26" s="114" t="s">
        <v>276</v>
      </c>
      <c r="D26" s="115"/>
      <c r="E26" s="121">
        <v>97500</v>
      </c>
      <c r="F26" s="115" t="s">
        <v>277</v>
      </c>
      <c r="G26" s="115"/>
      <c r="H26" s="115"/>
      <c r="I26" s="134">
        <f>'[1]Beg Net Worth'!J13</f>
        <v>0</v>
      </c>
      <c r="J26" s="144">
        <f>'[1]End Net Worth'!J13</f>
        <v>0</v>
      </c>
      <c r="K26" s="122"/>
    </row>
    <row r="27" spans="1:11" ht="21.75">
      <c r="A27" s="81"/>
      <c r="C27" s="114" t="s">
        <v>278</v>
      </c>
      <c r="D27" s="115"/>
      <c r="E27" s="145">
        <v>52000</v>
      </c>
      <c r="F27" s="115" t="s">
        <v>279</v>
      </c>
      <c r="G27" s="115"/>
      <c r="H27" s="115"/>
      <c r="I27" s="134">
        <f>'[1]Beg Net Worth'!J16+'[1]Beg Net Worth'!J17</f>
        <v>0</v>
      </c>
      <c r="J27" s="144">
        <f>'[1]End Net Worth'!J16+'[1]End Net Worth'!J17</f>
        <v>0</v>
      </c>
      <c r="K27" s="99"/>
    </row>
    <row r="28" spans="1:11" ht="21.75">
      <c r="A28" s="81"/>
      <c r="C28" s="114" t="s">
        <v>280</v>
      </c>
      <c r="D28" s="115"/>
      <c r="E28" s="145">
        <v>170927</v>
      </c>
      <c r="F28" s="122" t="s">
        <v>269</v>
      </c>
      <c r="G28" s="122"/>
      <c r="H28" s="122"/>
      <c r="I28" s="146">
        <f>SUM(I25:I27)</f>
        <v>0</v>
      </c>
      <c r="J28" s="139">
        <f>SUM(J25:J27)</f>
        <v>0</v>
      </c>
      <c r="K28" s="99"/>
    </row>
    <row r="29" spans="1:12" ht="21.75">
      <c r="A29" s="81"/>
      <c r="C29" s="114" t="s">
        <v>281</v>
      </c>
      <c r="D29" s="115"/>
      <c r="E29" s="145">
        <v>543401</v>
      </c>
      <c r="F29" s="122" t="s">
        <v>282</v>
      </c>
      <c r="G29" s="122"/>
      <c r="H29" s="122"/>
      <c r="I29" s="308">
        <f>J28-I28</f>
        <v>0</v>
      </c>
      <c r="J29" s="309"/>
      <c r="K29" s="99"/>
      <c r="L29" s="86"/>
    </row>
    <row r="30" spans="1:11" ht="21.75">
      <c r="A30" s="81"/>
      <c r="C30" s="114" t="s">
        <v>283</v>
      </c>
      <c r="D30" s="115"/>
      <c r="E30" s="145">
        <v>22600</v>
      </c>
      <c r="F30" s="122"/>
      <c r="G30" s="122"/>
      <c r="H30" s="122"/>
      <c r="I30" s="122"/>
      <c r="J30" s="129"/>
      <c r="K30" s="99"/>
    </row>
    <row r="31" spans="1:11" ht="21.75">
      <c r="A31" s="81"/>
      <c r="C31" s="114" t="s">
        <v>284</v>
      </c>
      <c r="D31" s="115"/>
      <c r="E31" s="147">
        <v>321500</v>
      </c>
      <c r="F31" s="117" t="s">
        <v>285</v>
      </c>
      <c r="G31" s="115"/>
      <c r="H31" s="115"/>
      <c r="I31" s="148">
        <f>'[1]End Schedules'!H125+'[1]End Schedules'!H136</f>
        <v>0</v>
      </c>
      <c r="J31" s="149"/>
      <c r="K31" s="99"/>
    </row>
    <row r="32" spans="1:11" ht="21.75">
      <c r="A32" s="81"/>
      <c r="C32" s="114" t="s">
        <v>286</v>
      </c>
      <c r="D32" s="115"/>
      <c r="E32" s="147">
        <v>93000</v>
      </c>
      <c r="F32" s="117" t="s">
        <v>320</v>
      </c>
      <c r="G32" s="115"/>
      <c r="H32" s="115"/>
      <c r="I32" s="148">
        <f>(E41+I23+I29+I31)</f>
        <v>3178148</v>
      </c>
      <c r="J32" s="149"/>
      <c r="K32" s="99"/>
    </row>
    <row r="33" spans="1:11" ht="21.75">
      <c r="A33" s="81"/>
      <c r="C33" s="114" t="s">
        <v>287</v>
      </c>
      <c r="D33" s="115"/>
      <c r="E33" s="145">
        <v>411370</v>
      </c>
      <c r="F33" s="122"/>
      <c r="G33" s="122"/>
      <c r="H33" s="122"/>
      <c r="I33" s="150"/>
      <c r="J33" s="151"/>
      <c r="K33" s="99"/>
    </row>
    <row r="34" spans="1:11" ht="21.75">
      <c r="A34" s="81"/>
      <c r="C34" s="114" t="s">
        <v>288</v>
      </c>
      <c r="D34" s="115"/>
      <c r="E34" s="147">
        <v>150000</v>
      </c>
      <c r="F34" s="152" t="s">
        <v>321</v>
      </c>
      <c r="G34" s="115"/>
      <c r="H34" s="115"/>
      <c r="I34" s="153">
        <f>(I14-I32)</f>
        <v>300652</v>
      </c>
      <c r="J34" s="154"/>
      <c r="K34" s="99"/>
    </row>
    <row r="35" spans="1:11" ht="21.75">
      <c r="A35" s="81"/>
      <c r="C35" s="114" t="s">
        <v>289</v>
      </c>
      <c r="D35" s="115"/>
      <c r="E35" s="147">
        <v>67000</v>
      </c>
      <c r="F35" s="155"/>
      <c r="G35" s="122"/>
      <c r="H35" s="122"/>
      <c r="I35" s="156"/>
      <c r="J35" s="157"/>
      <c r="K35" s="99"/>
    </row>
    <row r="36" spans="1:11" ht="21.75">
      <c r="A36" s="81"/>
      <c r="C36" s="114" t="s">
        <v>290</v>
      </c>
      <c r="D36" s="115"/>
      <c r="E36" s="147">
        <v>31821</v>
      </c>
      <c r="F36" s="117" t="s">
        <v>291</v>
      </c>
      <c r="G36" s="115"/>
      <c r="H36" s="115"/>
      <c r="I36" s="158">
        <f>'[1]End Schedules'!G147</f>
        <v>0</v>
      </c>
      <c r="J36" s="159"/>
      <c r="K36" s="99"/>
    </row>
    <row r="37" spans="1:11" ht="21.75">
      <c r="A37" s="81"/>
      <c r="C37" s="114" t="s">
        <v>292</v>
      </c>
      <c r="D37" s="115"/>
      <c r="E37" s="147">
        <f>SUM(37920+12546)</f>
        <v>50466</v>
      </c>
      <c r="F37" s="117" t="s">
        <v>293</v>
      </c>
      <c r="G37" s="115"/>
      <c r="H37" s="115"/>
      <c r="I37" s="148">
        <f>IF('[1]End Schedules'!G143&gt;0,'[1]End Schedules'!E143,0)+IF('[1]End Schedules'!G144&gt;0,'[1]End Schedules'!E144,0)+IF('[1]End Schedules'!G145&gt;0,'[1]End Schedules'!E145,0)+IF('[1]End Schedules'!G146&gt;0,'[1]End Schedules'!E146,0)</f>
        <v>0</v>
      </c>
      <c r="J37" s="149"/>
      <c r="K37" s="99"/>
    </row>
    <row r="38" spans="1:11" ht="21.75">
      <c r="A38" s="81"/>
      <c r="C38" s="114" t="s">
        <v>294</v>
      </c>
      <c r="D38" s="115"/>
      <c r="E38" s="147">
        <v>52364</v>
      </c>
      <c r="F38" s="117" t="s">
        <v>295</v>
      </c>
      <c r="G38" s="115"/>
      <c r="H38" s="115"/>
      <c r="I38" s="148">
        <f>(I36-I37)</f>
        <v>0</v>
      </c>
      <c r="J38" s="149"/>
      <c r="K38" s="99"/>
    </row>
    <row r="39" spans="1:11" ht="21.75">
      <c r="A39" s="81"/>
      <c r="C39" s="114" t="s">
        <v>296</v>
      </c>
      <c r="D39" s="115"/>
      <c r="E39" s="145">
        <v>102000</v>
      </c>
      <c r="F39" s="155"/>
      <c r="G39" s="122"/>
      <c r="H39" s="122"/>
      <c r="I39" s="156"/>
      <c r="J39" s="157"/>
      <c r="K39" s="99"/>
    </row>
    <row r="40" spans="1:11" ht="21.75">
      <c r="A40" s="81"/>
      <c r="C40" s="114" t="s">
        <v>297</v>
      </c>
      <c r="D40" s="115"/>
      <c r="E40" s="121">
        <v>37500</v>
      </c>
      <c r="F40" s="152" t="s">
        <v>322</v>
      </c>
      <c r="G40" s="122"/>
      <c r="H40" s="122"/>
      <c r="I40" s="153">
        <f>(I34+I38)</f>
        <v>300652</v>
      </c>
      <c r="J40" s="154"/>
      <c r="K40" s="99"/>
    </row>
    <row r="41" spans="1:11" ht="21.75">
      <c r="A41" s="81"/>
      <c r="C41" s="160" t="s">
        <v>298</v>
      </c>
      <c r="D41" s="161"/>
      <c r="E41" s="162">
        <f>SUM(E18:E40)</f>
        <v>3178148</v>
      </c>
      <c r="F41" s="163"/>
      <c r="G41" s="163"/>
      <c r="H41" s="163"/>
      <c r="I41" s="164"/>
      <c r="J41" s="165"/>
      <c r="K41" s="99"/>
    </row>
    <row r="42" spans="1:11" ht="21.75">
      <c r="A42" s="81"/>
      <c r="C42" s="114"/>
      <c r="D42" s="115"/>
      <c r="E42" s="166"/>
      <c r="G42" s="115"/>
      <c r="H42" s="115"/>
      <c r="I42" s="167"/>
      <c r="J42" s="144"/>
      <c r="K42" s="99"/>
    </row>
    <row r="43" spans="1:11" ht="22.5" thickBot="1">
      <c r="A43" s="81"/>
      <c r="C43" s="168" t="s">
        <v>325</v>
      </c>
      <c r="D43" s="169"/>
      <c r="E43" s="170">
        <f>E14-E41</f>
        <v>300652</v>
      </c>
      <c r="F43" s="101" t="s">
        <v>299</v>
      </c>
      <c r="G43" s="171"/>
      <c r="H43" s="171"/>
      <c r="I43" s="310">
        <f>I14-E23</f>
        <v>3478800</v>
      </c>
      <c r="J43" s="311"/>
      <c r="K43" s="99"/>
    </row>
    <row r="44" spans="3:11" ht="21.75">
      <c r="C44" s="99"/>
      <c r="D44" s="99"/>
      <c r="E44" s="99"/>
      <c r="F44" s="99"/>
      <c r="G44" s="99"/>
      <c r="H44" s="99"/>
      <c r="I44" s="99"/>
      <c r="J44" s="99"/>
      <c r="K44" s="99"/>
    </row>
    <row r="45" spans="3:11" ht="21.75">
      <c r="C45" s="99"/>
      <c r="D45" s="99"/>
      <c r="E45" s="99"/>
      <c r="F45" s="99"/>
      <c r="G45" s="99"/>
      <c r="H45" s="99"/>
      <c r="I45" s="307"/>
      <c r="J45" s="307"/>
      <c r="K45" s="99"/>
    </row>
    <row r="46" spans="3:11" ht="21.75">
      <c r="C46" s="99"/>
      <c r="D46" s="99"/>
      <c r="E46" s="99"/>
      <c r="F46" s="99"/>
      <c r="G46" s="99"/>
      <c r="H46" s="99"/>
      <c r="I46" s="99"/>
      <c r="J46" s="99"/>
      <c r="K46" s="99"/>
    </row>
    <row r="47" spans="3:11" ht="21.75">
      <c r="C47" s="99"/>
      <c r="D47" s="99"/>
      <c r="E47" s="99"/>
      <c r="F47" s="99"/>
      <c r="G47" s="99"/>
      <c r="H47" s="99"/>
      <c r="I47" s="99"/>
      <c r="J47" s="99"/>
      <c r="K47" s="99"/>
    </row>
    <row r="48" spans="3:11" ht="21.75">
      <c r="C48" s="99"/>
      <c r="D48" s="99"/>
      <c r="E48" s="99"/>
      <c r="F48" s="99"/>
      <c r="G48" s="99"/>
      <c r="H48" s="99"/>
      <c r="I48" s="99"/>
      <c r="J48" s="99"/>
      <c r="K48" s="99"/>
    </row>
    <row r="49" spans="3:11" ht="21.75">
      <c r="C49" s="99"/>
      <c r="D49" s="99"/>
      <c r="E49" s="99"/>
      <c r="F49" s="99"/>
      <c r="G49" s="99"/>
      <c r="H49" s="99"/>
      <c r="I49" s="99"/>
      <c r="J49" s="99"/>
      <c r="K49" s="99"/>
    </row>
    <row r="50" spans="3:11" ht="21.75">
      <c r="C50" s="99"/>
      <c r="D50" s="99"/>
      <c r="E50" s="99"/>
      <c r="F50" s="99"/>
      <c r="G50" s="99"/>
      <c r="H50" s="99"/>
      <c r="I50" s="99"/>
      <c r="J50" s="99"/>
      <c r="K50" s="99"/>
    </row>
    <row r="51" spans="3:11" ht="21.75">
      <c r="C51" s="99"/>
      <c r="D51" s="99"/>
      <c r="E51" s="99"/>
      <c r="F51" s="99"/>
      <c r="G51" s="99"/>
      <c r="H51" s="99"/>
      <c r="I51" s="99"/>
      <c r="J51" s="99"/>
      <c r="K51" s="99"/>
    </row>
    <row r="52" spans="3:11" ht="21.75">
      <c r="C52" s="99"/>
      <c r="D52" s="99"/>
      <c r="E52" s="99"/>
      <c r="F52" s="99"/>
      <c r="G52" s="99"/>
      <c r="H52" s="99"/>
      <c r="I52" s="99"/>
      <c r="J52" s="99"/>
      <c r="K52" s="99"/>
    </row>
    <row r="53" spans="3:11" ht="21.75">
      <c r="C53" s="99"/>
      <c r="D53" s="99"/>
      <c r="E53" s="99"/>
      <c r="F53" s="99"/>
      <c r="G53" s="99"/>
      <c r="H53" s="99"/>
      <c r="I53" s="99"/>
      <c r="J53" s="99"/>
      <c r="K53" s="99"/>
    </row>
    <row r="54" spans="3:11" ht="21.75">
      <c r="C54" s="99"/>
      <c r="D54" s="99"/>
      <c r="E54" s="99"/>
      <c r="F54" s="99"/>
      <c r="G54" s="99"/>
      <c r="H54" s="99"/>
      <c r="I54" s="99"/>
      <c r="J54" s="99"/>
      <c r="K54" s="99"/>
    </row>
    <row r="55" spans="3:11" ht="21.75">
      <c r="C55" s="99"/>
      <c r="D55" s="99"/>
      <c r="E55" s="99"/>
      <c r="F55" s="99"/>
      <c r="G55" s="99"/>
      <c r="H55" s="99"/>
      <c r="I55" s="99"/>
      <c r="J55" s="99"/>
      <c r="K55" s="99"/>
    </row>
    <row r="56" spans="3:11" ht="21.75">
      <c r="C56" s="99"/>
      <c r="D56" s="99"/>
      <c r="E56" s="99"/>
      <c r="F56" s="99"/>
      <c r="G56" s="99"/>
      <c r="H56" s="99"/>
      <c r="I56" s="99"/>
      <c r="J56" s="99"/>
      <c r="K56" s="99"/>
    </row>
  </sheetData>
  <sheetProtection/>
  <mergeCells count="7">
    <mergeCell ref="I45:J45"/>
    <mergeCell ref="I29:J29"/>
    <mergeCell ref="I43:J43"/>
    <mergeCell ref="D3:E3"/>
    <mergeCell ref="I13:J13"/>
    <mergeCell ref="I14:J14"/>
    <mergeCell ref="I23:J23"/>
  </mergeCells>
  <printOptions/>
  <pageMargins left="0.25" right="0.25" top="0.75" bottom="0.75" header="0.3" footer="0.3"/>
  <pageSetup fitToHeight="1" fitToWidth="1" horizontalDpi="300" verticalDpi="300" orientation="portrait" scale="66" r:id="rId3"/>
  <colBreaks count="1" manualBreakCount="1">
    <brk id="7" max="4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Corum, David</dc:creator>
  <cp:keywords/>
  <dc:description/>
  <cp:lastModifiedBy>Margaret M Huffman</cp:lastModifiedBy>
  <cp:lastPrinted>2017-02-09T15:51:30Z</cp:lastPrinted>
  <dcterms:created xsi:type="dcterms:W3CDTF">2009-05-08T15:33:20Z</dcterms:created>
  <dcterms:modified xsi:type="dcterms:W3CDTF">2019-07-16T19:05:48Z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0x0101001C32493AE270CB46AA6EEC2EA0430B46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ProgID">
    <vt:lpwstr/>
  </property>
</Properties>
</file>